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TRATORES VALTRA-CASE-JD, 8 CAMINHÕES, 2 PRANCHAS, 4 S-10, 30 REBOQUES E S.REBOQUES 12,5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=HYPERLINK("https://www.leilaoonline.com.br/lote/detalhe/58853", "2033")</f>
      </c>
      <c r="B11" s="4" t="s">
        <f>=HYPERLINK("https://www.leilaoonline.com.br/lote/detalhe/58853", "CAMINHÃO VW/ 26.220 6X4, ANO 2010/2010 C/ TANQUE, FR72515/72561, UND DIAMANTE")</f>
      </c>
      <c r="C11" s="4" t="inlineStr">
        <is>
          <t>Lote retirado</t>
        </is>
      </c>
      <c r="D11" s="4" t="inlineStr">
        <is>
          <t>32</t>
        </is>
      </c>
      <c r="E11" s="5" t="inlineStr">
        <is>
          <t>89.500,00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=HYPERLINK("https://www.leilaoonline.com.br/lote/detalhe/59863", "2034")</f>
      </c>
      <c r="B12" s="4" t="s">
        <f>=HYPERLINK("https://www.leilaoonline.com.br/lote/detalhe/59863", "ITENS DIVERSOS, VIDROS GAVETEIRO E OUTROS,S/FR, UND DIAMANTE")</f>
      </c>
      <c r="C12" s="4" t="inlineStr">
        <is>
          <t>Vendido</t>
        </is>
      </c>
      <c r="D12" s="4" t="inlineStr">
        <is>
          <t>6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=HYPERLINK("https://www.leilaoonline.com.br/lote/detalhe/58852", "2035")</f>
      </c>
      <c r="B13" s="4" t="s">
        <f>=HYPERLINK("https://www.leilaoonline.com.br/lote/detalhe/58852", "MATÉRIAIS DIVERSOS DIVISÓRIAS.....S/FR, UND DIAMANTE")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=HYPERLINK("https://www.leilaoonline.com.br/lote/detalhe/59864", "2037")</f>
      </c>
      <c r="B14" s="4" t="s">
        <f>=HYPERLINK("https://www.leilaoonline.com.br/lote/detalhe/59864", "MESAS, ARMÁRIOS E OUTROS, S/FR, UND DIAMANTE")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=HYPERLINK("https://www.leilaoonline.com.br/lote/detalhe/58854", "2038")</f>
      </c>
      <c r="B15" s="4" t="s">
        <f>=HYPERLINK("https://www.leilaoonline.com.br/lote/detalhe/58854", "2 TANQUES DE FIBRA 1 TANQUE DE AÇO E ESTRUTURA DE FERRO, S/FR, UND DIAMANTE")</f>
      </c>
      <c r="C15" s="4" t="inlineStr">
        <is>
          <t>Não vendido</t>
        </is>
      </c>
      <c r="D15" s="4" t="inlineStr">
        <is>
          <t>69</t>
        </is>
      </c>
      <c r="E15" s="5" t="inlineStr">
        <is>
          <t>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=HYPERLINK("https://www.leilaoonline.com.br/lote/detalhe/59888", "2261")</f>
      </c>
      <c r="B16" s="4" t="s">
        <f>=HYPERLINK("https://www.leilaoonline.com.br/lote/detalhe/59888", "Moto Bomba Om 447 - A, ANO 2008, FR164824, UND JATAÍ")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=HYPERLINK("https://www.leilaoonline.com.br/lote/detalhe/59887", "2263")</f>
      </c>
      <c r="B17" s="4" t="s">
        <f>=HYPERLINK("https://www.leilaoonline.com.br/lote/detalhe/59887", "Moto Bomba Om 447 - A, ANO 2008, FR164816, UND JATAÍ")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=HYPERLINK("https://www.leilaoonline.com.br/lote/detalhe/58846", "3031")</f>
      </c>
      <c r="B18" s="4" t="s">
        <f>=HYPERLINK("https://www.leilaoonline.com.br/lote/detalhe/58846", "PONTA E BOLSAS DE ALUMÍNIO P TUBO, S/FR, UND BARRA")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=HYPERLINK("https://www.leilaoonline.com.br/lote/detalhe/58812", "3049")</f>
      </c>
      <c r="B19" s="4" t="s">
        <f>=HYPERLINK("https://www.leilaoonline.com.br/lote/detalhe/58812", " 3 MOTO BOMBA, PATR.054516, UND BARRA")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=HYPERLINK("https://www.leilaoonline.com.br/lote/detalhe/58847", "3057")</f>
      </c>
      <c r="B20" s="4" t="s">
        <f>=HYPERLINK("https://www.leilaoonline.com.br/lote/detalhe/58847", "CARRETA DE SERVIÇO, FR102272, UND BARRA")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=HYPERLINK("https://www.leilaoonline.com.br/lote/detalhe/60322", "3059")</f>
      </c>
      <c r="B21" s="4" t="s">
        <f>=HYPERLINK("https://www.leilaoonline.com.br/lote/detalhe/60322", " CARROCERIA COMBOIO SUCATEADA, FR96558, (PL. EAJ8098), UND BARRA")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1.450,00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=HYPERLINK("https://www.leilaoonline.com.br/lote/detalhe/60318", "3116")</f>
      </c>
      <c r="B22" s="4" t="s">
        <f>=HYPERLINK("https://www.leilaoonline.com.br/lote/detalhe/60318", " DOLLY, FR56917, venda sem documento, UND BARRA")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=HYPERLINK("https://www.leilaoonline.com.br/lote/detalhe/58845", "3117")</f>
      </c>
      <c r="B23" s="4" t="s">
        <f>=HYPERLINK("https://www.leilaoonline.com.br/lote/detalhe/58845", " venda como sucata - IMPLEMENTOS/ PARTES CULTIVADOR/SULCADOR/OUTROS, S/FR, UND BARRA")</f>
      </c>
      <c r="C23" s="4" t="inlineStr">
        <is>
          <t>Vendido</t>
        </is>
      </c>
      <c r="D23" s="4" t="inlineStr">
        <is>
          <t>8</t>
        </is>
      </c>
      <c r="E23" s="5" t="inlineStr">
        <is>
          <t>1.400,00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=HYPERLINK("https://www.leilaoonline.com.br/lote/detalhe/60320", "3121")</f>
      </c>
      <c r="B24" s="4" t="s">
        <f>=HYPERLINK("https://www.leilaoonline.com.br/lote/detalhe/60320", " MODULO DE BATERIA E NOBREAK, Patr.15960/1, UND BARRA")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=HYPERLINK("https://www.leilaoonline.com.br/lote/detalhe/60321", "3133")</f>
      </c>
      <c r="B25" s="4" t="s">
        <f>=HYPERLINK("https://www.leilaoonline.com.br/lote/detalhe/60321", " 4 Rodas aro15 e 80 rodas 7.50-20 todas completas com os anéis, S/FR, UND BARRA")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=HYPERLINK("https://www.leilaoonline.com.br/lote/detalhe/58832", "3135")</f>
      </c>
      <c r="B26" s="4" t="s">
        <f>=HYPERLINK("https://www.leilaoonline.com.br/lote/detalhe/58832", " veja vídeo clique na 1ª foto TRATOR VALTRA BH210I 4X4, ANO 2014, FR116521, UND BARRA")</f>
      </c>
      <c r="C26" s="4" t="inlineStr">
        <is>
          <t>Vendido</t>
        </is>
      </c>
      <c r="D26" s="4" t="inlineStr">
        <is>
          <t>173</t>
        </is>
      </c>
      <c r="E26" s="5" t="inlineStr">
        <is>
          <t>133.000,00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=HYPERLINK("https://www.leilaoonline.com.br/lote/detalhe/58821", "3136")</f>
      </c>
      <c r="B27" s="4" t="s">
        <f>=HYPERLINK("https://www.leilaoonline.com.br/lote/detalhe/58821", " veja vídeo clique 1ª foto TRATOR VALTRA BH210I 4X4, ANO2014, FR100733, UND BARRA")</f>
      </c>
      <c r="C27" s="4" t="inlineStr">
        <is>
          <t>Vendido</t>
        </is>
      </c>
      <c r="D27" s="4" t="inlineStr">
        <is>
          <t>178</t>
        </is>
      </c>
      <c r="E27" s="5" t="inlineStr">
        <is>
          <t>135.500,00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=HYPERLINK("https://www.leilaoonline.com.br/lote/detalhe/58826", "3137")</f>
      </c>
      <c r="B28" s="4" t="s">
        <f>=HYPERLINK("https://www.leilaoonline.com.br/lote/detalhe/58826", " veja vídeo clique na 1ª foto TRATOR VALTRA BH210I 4x4, ANO 2014, FR100725, UND BARRA")</f>
      </c>
      <c r="C28" s="4" t="inlineStr">
        <is>
          <t>Vendido</t>
        </is>
      </c>
      <c r="D28" s="4" t="inlineStr">
        <is>
          <t>171</t>
        </is>
      </c>
      <c r="E28" s="5" t="inlineStr">
        <is>
          <t>136.500,00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=HYPERLINK("https://www.leilaoonline.com.br/lote/detalhe/58814", "3138")</f>
      </c>
      <c r="B29" s="4" t="s">
        <f>=HYPERLINK("https://www.leilaoonline.com.br/lote/detalhe/58814", " 1 GERADOR A GAS. 2500W E 1 MAQ. DE PLASMA, FR102541/149652, UND BARRA")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=HYPERLINK("https://www.leilaoonline.com.br/lote/detalhe/58827", "3139")</f>
      </c>
      <c r="B30" s="4" t="s">
        <f>=HYPERLINK("https://www.leilaoonline.com.br/lote/detalhe/58827", " 1 GERADOR A GAS. 2500W E 1 COMPRESSOR MAKITA MID MAX 2400, FR102460UND BARRA")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=HYPERLINK("https://www.leilaoonline.com.br/lote/detalhe/58811", "3140")</f>
      </c>
      <c r="B31" s="4" t="s">
        <f>=HYPERLINK("https://www.leilaoonline.com.br/lote/detalhe/58811", " MAQ. JATO DE AREIA, FR201693, UND BARRA")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=HYPERLINK("https://www.leilaoonline.com.br/lote/detalhe/58828", "3141")</f>
      </c>
      <c r="B32" s="4" t="s">
        <f>=HYPERLINK("https://www.leilaoonline.com.br/lote/detalhe/58828", " VEJA VÍDEO CLIQUE NA 1ª FOTO TRATOR VALTRA BT 190 4X4, ANO 2014, FR100928,, UND BARRA")</f>
      </c>
      <c r="C32" s="4" t="inlineStr">
        <is>
          <t>Vendido</t>
        </is>
      </c>
      <c r="D32" s="4" t="inlineStr">
        <is>
          <t>84</t>
        </is>
      </c>
      <c r="E32" s="5" t="inlineStr">
        <is>
          <t>115.500,00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=HYPERLINK("https://www.leilaoonline.com.br/lote/detalhe/58831", "3142")</f>
      </c>
      <c r="B33" s="4" t="s">
        <f>=HYPERLINK("https://www.leilaoonline.com.br/lote/detalhe/58831", " VEJA VÍDEO CLIQUE NA 1ª FOTO TRATOR VALTRA BH210I 4X4, ANO 2014, FR61023, UND BARRA")</f>
      </c>
      <c r="C33" s="4" t="inlineStr">
        <is>
          <t>Vendido</t>
        </is>
      </c>
      <c r="D33" s="4" t="inlineStr">
        <is>
          <t>167</t>
        </is>
      </c>
      <c r="E33" s="5" t="inlineStr">
        <is>
          <t>130.000,00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=HYPERLINK("https://www.leilaoonline.com.br/lote/detalhe/58830", "3143")</f>
      </c>
      <c r="B34" s="4" t="s">
        <f>=HYPERLINK("https://www.leilaoonline.com.br/lote/detalhe/58830", " TRATOR VALTRA BH205 4X4 HIFLOW, ANO 2011, FR163456, UND BARRA")</f>
      </c>
      <c r="C34" s="4" t="inlineStr">
        <is>
          <t>Vendido</t>
        </is>
      </c>
      <c r="D34" s="4" t="inlineStr">
        <is>
          <t>94</t>
        </is>
      </c>
      <c r="E34" s="5" t="inlineStr">
        <is>
          <t>95.500,00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=HYPERLINK("https://www.leilaoonline.com.br/lote/detalhe/58819", "3144")</f>
      </c>
      <c r="B35" s="4" t="s">
        <f>=HYPERLINK("https://www.leilaoonline.com.br/lote/detalhe/58819", " veja vídeo clique na 1ª foto CHEVROLET/S10 LS FS2  CAR. OPERACIONAL, ANO 2014/2014, alcool, FR95205, UND BARRA")</f>
      </c>
      <c r="C35" s="4" t="inlineStr">
        <is>
          <t>Vendido</t>
        </is>
      </c>
      <c r="D35" s="4" t="inlineStr">
        <is>
          <t>60</t>
        </is>
      </c>
      <c r="E35" s="5" t="inlineStr">
        <is>
          <t>27.000,00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=HYPERLINK("https://www.leilaoonline.com.br/lote/detalhe/58808", "3145")</f>
      </c>
      <c r="B36" s="4" t="s">
        <f>=HYPERLINK("https://www.leilaoonline.com.br/lote/detalhe/58808", " TRATOR VALTRA 210I 4X4, ANO 2014, FR100730, UND BARRA")</f>
      </c>
      <c r="C36" s="4" t="inlineStr">
        <is>
          <t>Vendido</t>
        </is>
      </c>
      <c r="D36" s="4" t="inlineStr">
        <is>
          <t>95</t>
        </is>
      </c>
      <c r="E36" s="5" t="inlineStr">
        <is>
          <t>120.500,00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=HYPERLINK("https://www.leilaoonline.com.br/lote/detalhe/58825", "3146")</f>
      </c>
      <c r="B37" s="4" t="s">
        <f>=HYPERLINK("https://www.leilaoonline.com.br/lote/detalhe/58825", " TRATOR VALTRA BH 210I 4X4, ANO 2014, FR81544, UND BARRA")</f>
      </c>
      <c r="C37" s="4" t="inlineStr">
        <is>
          <t>Vendido</t>
        </is>
      </c>
      <c r="D37" s="4" t="inlineStr">
        <is>
          <t>156</t>
        </is>
      </c>
      <c r="E37" s="5" t="inlineStr">
        <is>
          <t>132.000,00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=HYPERLINK("https://www.leilaoonline.com.br/lote/detalhe/58809", "3147")</f>
      </c>
      <c r="B38" s="4" t="s">
        <f>=HYPERLINK("https://www.leilaoonline.com.br/lote/detalhe/58809", " 3 SUCATA DE IMPLEMENTO, FR74015/165273/103306, UND BARRA")</f>
      </c>
      <c r="C38" s="4" t="inlineStr">
        <is>
          <t>Lote retirado</t>
        </is>
      </c>
      <c r="D38" s="4" t="inlineStr">
        <is>
          <t>1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=HYPERLINK("https://www.leilaoonline.com.br/lote/detalhe/58810", "3148")</f>
      </c>
      <c r="B39" s="4" t="s">
        <f>=HYPERLINK("https://www.leilaoonline.com.br/lote/detalhe/58810", " 1 ADUBADEIRA JAMIL, FR103958, UND BARRA")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=HYPERLINK("https://www.leilaoonline.com.br/lote/detalhe/58820", "3149")</f>
      </c>
      <c r="B40" s="4" t="s">
        <f>=HYPERLINK("https://www.leilaoonline.com.br/lote/detalhe/58820", " 1 SULCADOR AZUL, FR107853, UND BARRA")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=HYPERLINK("https://www.leilaoonline.com.br/lote/detalhe/58807", "3150")</f>
      </c>
      <c r="B41" s="4" t="s">
        <f>=HYPERLINK("https://www.leilaoonline.com.br/lote/detalhe/58807", " 1 LAPIDARORA LPE1000 ENGEMAK, FR173782, UND BARRA")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=HYPERLINK("https://www.leilaoonline.com.br/lote/detalhe/58824", "3151")</f>
      </c>
      <c r="B42" s="4" t="s">
        <f>=HYPERLINK("https://www.leilaoonline.com.br/lote/detalhe/58824", " CAMINHÃO VW/BMB 31.320 CNC CM, ANO 2011/2012 FR96668, UND BARRA")</f>
      </c>
      <c r="C42" s="4" t="inlineStr">
        <is>
          <t>Vendido</t>
        </is>
      </c>
      <c r="D42" s="4" t="inlineStr">
        <is>
          <t>164</t>
        </is>
      </c>
      <c r="E42" s="5" t="inlineStr">
        <is>
          <t>119.500,00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=HYPERLINK("https://www.leilaoonline.com.br/lote/detalhe/58817", "3152")</f>
      </c>
      <c r="B43" s="4" t="s">
        <f>=HYPERLINK("https://www.leilaoonline.com.br/lote/detalhe/58817", "R/RANDONSP RQ CA 12,5M, ANO 2010/2010, FR96734, UND BARRA")</f>
      </c>
      <c r="C43" s="4" t="inlineStr">
        <is>
          <t>Vendido</t>
        </is>
      </c>
      <c r="D43" s="4" t="inlineStr">
        <is>
          <t>19</t>
        </is>
      </c>
      <c r="E43" s="5" t="inlineStr">
        <is>
          <t>26.000,00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=HYPERLINK("https://www.leilaoonline.com.br/lote/detalhe/58823", "3153")</f>
      </c>
      <c r="B44" s="4" t="s">
        <f>=HYPERLINK("https://www.leilaoonline.com.br/lote/detalhe/58823", "REB/FREE HOBBY FH 1, ANO 2007/2007, R96746, UND BARRA")</f>
      </c>
      <c r="C44" s="4" t="inlineStr">
        <is>
          <t>Vendido</t>
        </is>
      </c>
      <c r="D44" s="4" t="inlineStr">
        <is>
          <t>24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=HYPERLINK("https://www.leilaoonline.com.br/lote/detalhe/58818", "3154")</f>
      </c>
      <c r="B45" s="4" t="s">
        <f>=HYPERLINK("https://www.leilaoonline.com.br/lote/detalhe/58818", " R/RANDONSP RQ CA, ANO 2010/2010, FR82628, UND BARRA")</f>
      </c>
      <c r="C45" s="4" t="inlineStr">
        <is>
          <t>Vendido</t>
        </is>
      </c>
      <c r="D45" s="4" t="inlineStr">
        <is>
          <t>45</t>
        </is>
      </c>
      <c r="E45" s="5" t="inlineStr">
        <is>
          <t>32.500,00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=HYPERLINK("https://www.leilaoonline.com.br/lote/detalhe/58815", "3155")</f>
      </c>
      <c r="B46" s="4" t="s">
        <f>=HYPERLINK("https://www.leilaoonline.com.br/lote/detalhe/58815", "R/RANDONSP RQ CA, ANO 2010/2010, FR96810, UND BARRA")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=HYPERLINK("https://www.leilaoonline.com.br/lote/detalhe/58829", "3156")</f>
      </c>
      <c r="B47" s="4" t="s">
        <f>=HYPERLINK("https://www.leilaoonline.com.br/lote/detalhe/58829", "SR/USICAMP SRCP E2 10000, ANO 2008/2008, FR96257, UND BARRA")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21.000,00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=HYPERLINK("https://www.leilaoonline.com.br/lote/detalhe/58822", "3157")</f>
      </c>
      <c r="B48" s="4" t="s">
        <f>=HYPERLINK("https://www.leilaoonline.com.br/lote/detalhe/58822", " SUCATA EMBREAGEM E PLATOR 1 CONTANIER E 1 TAMBOR SUCATA ELÉTRICA, UND BARRA")</f>
      </c>
      <c r="C48" s="4" t="inlineStr">
        <is>
          <t>Vendido</t>
        </is>
      </c>
      <c r="D48" s="4" t="inlineStr">
        <is>
          <t>10</t>
        </is>
      </c>
      <c r="E48" s="5" t="inlineStr">
        <is>
          <t>1.700,00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=HYPERLINK("https://www.leilaoonline.com.br/lote/detalhe/58813", "3159")</f>
      </c>
      <c r="B49" s="4" t="s">
        <f>=HYPERLINK("https://www.leilaoonline.com.br/lote/detalhe/58813", " ITENS DIVERSOS: 45 PALHETES, 1 GELADEIRA CONSUL, 8 CADEIRAS...veja especificações, S/FR, UND BARRA")</f>
      </c>
      <c r="C49" s="4" t="inlineStr">
        <is>
          <t>Vendido</t>
        </is>
      </c>
      <c r="D49" s="4" t="inlineStr">
        <is>
          <t>14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=HYPERLINK("https://www.leilaoonline.com.br/lote/detalhe/58850", "3161")</f>
      </c>
      <c r="B50" s="4" t="s">
        <f>=HYPERLINK("https://www.leilaoonline.com.br/lote/detalhe/58850", "PEÇAS DIVERSAS: COMANDO HIDR. P/ TRATOR/COLHEDORA, VIDRO TRATOR CASE, S/FR, UND BARRA")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=HYPERLINK("https://www.leilaoonline.com.br/lote/detalhe/58855", "3162")</f>
      </c>
      <c r="B51" s="4" t="s">
        <f>=HYPERLINK("https://www.leilaoonline.com.br/lote/detalhe/58855", "CCM (rede energizada) DAS CALDEIRA C/ BARRAMENTO D COBRE  5 UND E 2 COMPRESSORES, PATR,099126/124, UND BARRA veja especificações e descritivo de itens")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=HYPERLINK("https://www.leilaoonline.com.br/lote/detalhe/60316", "3163")</f>
      </c>
      <c r="B52" s="4" t="s">
        <f>=HYPERLINK("https://www.leilaoonline.com.br/lote/detalhe/60316", "72 PNEUS USADOS, S/FR, UND BARRA venda como sucata - veja especificações")</f>
      </c>
      <c r="C52" s="4" t="inlineStr">
        <is>
          <t>Vendido</t>
        </is>
      </c>
      <c r="D52" s="4" t="inlineStr">
        <is>
          <t>59</t>
        </is>
      </c>
      <c r="E52" s="5" t="inlineStr">
        <is>
          <t>11.950,00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=HYPERLINK("https://www.leilaoonline.com.br/lote/detalhe/61350", "3164")</f>
      </c>
      <c r="B53" s="4" t="s">
        <f>=HYPERLINK("https://www.leilaoonline.com.br/lote/detalhe/61350", "COMANDO HIDRÁULICO E COMANDOS ELÉTRCIOS P/ Colhedoras de JD, S/FR, UND BARRA veja especificações")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5.250,00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=HYPERLINK("https://www.leilaoonline.com.br/lote/detalhe/60319", "3281")</f>
      </c>
      <c r="B54" s="4" t="s">
        <f>=HYPERLINK("https://www.leilaoonline.com.br/lote/detalhe/60319", " COLHEDORA J. DEERE 3522, ANO 2008, FR23613, UND BARRA")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=HYPERLINK("https://www.leilaoonline.com.br/lote/detalhe/60323", "3755")</f>
      </c>
      <c r="B55" s="4" t="s">
        <f>=HYPERLINK("https://www.leilaoonline.com.br/lote/detalhe/60323", " CARROCERIA DE MADEIRA, FR98596, UND BARRA")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=HYPERLINK("https://www.leilaoonline.com.br/lote/detalhe/58870", "4106")</f>
      </c>
      <c r="B56" s="4" t="s">
        <f>=HYPERLINK("https://www.leilaoonline.com.br/lote/detalhe/58870", "R/RANDONSP RQ CA 12,5M, ANO 2010/2010, FR96789, UND S. CÂNDIDA")</f>
      </c>
      <c r="C56" s="4" t="inlineStr">
        <is>
          <t>Vendido</t>
        </is>
      </c>
      <c r="D56" s="4" t="inlineStr">
        <is>
          <t>43</t>
        </is>
      </c>
      <c r="E56" s="5" t="inlineStr">
        <is>
          <t>35.500,00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=HYPERLINK("https://www.leilaoonline.com.br/lote/detalhe/58858", "4109")</f>
      </c>
      <c r="B57" s="4" t="s">
        <f>=HYPERLINK("https://www.leilaoonline.com.br/lote/detalhe/58858", "1 MOTOR PERKINS DIESEL (venda como sucata), S/FR, UND PARAÍSO")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=HYPERLINK("https://www.leilaoonline.com.br/lote/detalhe/58860", "4110")</f>
      </c>
      <c r="B58" s="4" t="s">
        <f>=HYPERLINK("https://www.leilaoonline.com.br/lote/detalhe/58860", "CAMINHÃO VW 7.100 BAÚ 1997./1998, FALTANDO CÂMBIO, NÃO FUNCIONA, FR19664, UND PARAÍSO")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=HYPERLINK("https://www.leilaoonline.com.br/lote/detalhe/58861", "4111")</f>
      </c>
      <c r="B59" s="4" t="s">
        <f>=HYPERLINK("https://www.leilaoonline.com.br/lote/detalhe/58861", "50 RODAS (aproximada) med 1.100, S/FR, UND PARAÍSO")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=HYPERLINK("https://www.leilaoonline.com.br/lote/detalhe/58862", "4112")</f>
      </c>
      <c r="B60" s="4" t="s">
        <f>=HYPERLINK("https://www.leilaoonline.com.br/lote/detalhe/58862", "TRATOR CASE 180, ANO 2012. FR19130, UND PARAÍSO")</f>
      </c>
      <c r="C60" s="4" t="inlineStr">
        <is>
          <t>Vendido</t>
        </is>
      </c>
      <c r="D60" s="4" t="inlineStr">
        <is>
          <t>89</t>
        </is>
      </c>
      <c r="E60" s="5" t="inlineStr">
        <is>
          <t>68.000,00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=HYPERLINK("https://www.leilaoonline.com.br/lote/detalhe/58848", "4113")</f>
      </c>
      <c r="B61" s="4" t="s">
        <f>=HYPERLINK("https://www.leilaoonline.com.br/lote/detalhe/58848", "MOTOR  DIESEL, S/FR, UND PARAÍSO (venda como sucata)")</f>
      </c>
      <c r="C61" s="4" t="inlineStr">
        <is>
          <t>Vendido</t>
        </is>
      </c>
      <c r="D61" s="4" t="inlineStr">
        <is>
          <t>12</t>
        </is>
      </c>
      <c r="E61" s="5" t="inlineStr">
        <is>
          <t>2.400,00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=HYPERLINK("https://www.leilaoonline.com.br/lote/detalhe/58865", "4114")</f>
      </c>
      <c r="B62" s="4" t="s">
        <f>=HYPERLINK("https://www.leilaoonline.com.br/lote/detalhe/58865", "ARADO, PATRIMôNIO 001637, UND PARAÍSO")</f>
      </c>
      <c r="C62" s="4" t="inlineStr">
        <is>
          <t>Vendido</t>
        </is>
      </c>
      <c r="D62" s="4" t="inlineStr">
        <is>
          <t>32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=HYPERLINK("https://www.leilaoonline.com.br/lote/detalhe/61349", "4115")</f>
      </c>
      <c r="B63" s="4" t="s">
        <f>=HYPERLINK("https://www.leilaoonline.com.br/lote/detalhe/61349", "NOBREAK - MODULO DE BATERIA - CAPACITORES, S/FR, UND PARAÍSO - veja descritivo de itens")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=HYPERLINK("https://www.leilaoonline.com.br/lote/detalhe/58863", "4826")</f>
      </c>
      <c r="B64" s="4" t="s">
        <f>=HYPERLINK("https://www.leilaoonline.com.br/lote/detalhe/58863", "TRATOR CASE 180, ANO 2012, FR19254, UND PARAÍSO")</f>
      </c>
      <c r="C64" s="4" t="inlineStr">
        <is>
          <t>Vendido</t>
        </is>
      </c>
      <c r="D64" s="4" t="inlineStr">
        <is>
          <t>78</t>
        </is>
      </c>
      <c r="E64" s="5" t="inlineStr">
        <is>
          <t>73.500,00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=HYPERLINK("https://www.leilaoonline.com.br/lote/detalhe/58889", "5049")</f>
      </c>
      <c r="B65" s="4" t="s">
        <f>=HYPERLINK("https://www.leilaoonline.com.br/lote/detalhe/58889", "DIVERSOS ITENS: BETONEIRA, POLICORTE, FREEZER,veja especificações,PATR. 230324/540353/62, UND S.CÂNDIDA")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=HYPERLINK("https://www.leilaoonline.com.br/lote/detalhe/58881", "5084")</f>
      </c>
      <c r="B66" s="4" t="s">
        <f>=HYPERLINK("https://www.leilaoonline.com.br/lote/detalhe/58881", "450 TABUAS/POSTES escoras, S/FR, UND S.CÂNDIDA")</f>
      </c>
      <c r="C66" s="4" t="inlineStr">
        <is>
          <t>Vendido</t>
        </is>
      </c>
      <c r="D66" s="4" t="inlineStr">
        <is>
          <t>37</t>
        </is>
      </c>
      <c r="E66" s="5" t="inlineStr">
        <is>
          <t>3.800,00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=HYPERLINK("https://www.leilaoonline.com.br/lote/detalhe/58882", "5085")</f>
      </c>
      <c r="B67" s="4" t="s">
        <f>=HYPERLINK("https://www.leilaoonline.com.br/lote/detalhe/58882", "TRATOR M. FERGUNSON 429, ANO 2010, FR102651, UND S.CÂNDIDA  não funciona faltando peças")</f>
      </c>
      <c r="C67" s="4" t="inlineStr">
        <is>
          <t>Vendido</t>
        </is>
      </c>
      <c r="D67" s="4" t="inlineStr">
        <is>
          <t>115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=HYPERLINK("https://www.leilaoonline.com.br/lote/detalhe/58883", "5086")</f>
      </c>
      <c r="B68" s="4" t="s">
        <f>=HYPERLINK("https://www.leilaoonline.com.br/lote/detalhe/58883", "TRATOR CASE, ANO 2012, FR19826, UND S.CÂNDIDA não funciona")</f>
      </c>
      <c r="C68" s="4" t="inlineStr">
        <is>
          <t>Vendido</t>
        </is>
      </c>
      <c r="D68" s="4" t="inlineStr">
        <is>
          <t>129</t>
        </is>
      </c>
      <c r="E68" s="5" t="inlineStr">
        <is>
          <t>83.500,00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=HYPERLINK("https://www.leilaoonline.com.br/lote/detalhe/58884", "5087")</f>
      </c>
      <c r="B69" s="4" t="s">
        <f>=HYPERLINK("https://www.leilaoonline.com.br/lote/detalhe/58884", "PNEUS AGRÍCOLA, S/FR, UND S,CÂNDIDA")</f>
      </c>
      <c r="C69" s="4" t="inlineStr">
        <is>
          <t>Não vendido</t>
        </is>
      </c>
      <c r="D69" s="4" t="inlineStr">
        <is>
          <t>74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=HYPERLINK("https://www.leilaoonline.com.br/lote/detalhe/58885", "5088")</f>
      </c>
      <c r="B70" s="4" t="s">
        <f>=HYPERLINK("https://www.leilaoonline.com.br/lote/detalhe/58885", "1 MOTOR MWM DIESEL, S/FR, UND S. CÂNDIDA (venda como sucata)")</f>
      </c>
      <c r="C70" s="4" t="inlineStr">
        <is>
          <t>Vendido</t>
        </is>
      </c>
      <c r="D70" s="4" t="inlineStr">
        <is>
          <t>20</t>
        </is>
      </c>
      <c r="E70" s="5" t="inlineStr">
        <is>
          <t>4.150,00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=HYPERLINK("https://www.leilaoonline.com.br/lote/detalhe/58886", "5089")</f>
      </c>
      <c r="B71" s="4" t="s">
        <f>=HYPERLINK("https://www.leilaoonline.com.br/lote/detalhe/58886", "10 REDUTOR 1 C/ MOTOR ELÉTRICO ACOPLADO, S/FR, UND PARAÍSO")</f>
      </c>
      <c r="C71" s="4" t="inlineStr">
        <is>
          <t>Vendido</t>
        </is>
      </c>
      <c r="D71" s="4" t="inlineStr">
        <is>
          <t>82</t>
        </is>
      </c>
      <c r="E71" s="5" t="inlineStr">
        <is>
          <t>18.150,00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=HYPERLINK("https://www.leilaoonline.com.br/lote/detalhe/58887", "5090")</f>
      </c>
      <c r="B72" s="4" t="s">
        <f>=HYPERLINK("https://www.leilaoonline.com.br/lote/detalhe/58887", "28 MOTORES ELÉTRICOS SENDO 10 C/ BOMBA/REDUTOR, (venda como sucata), S/FR, UND S. CÂNDIDA")</f>
      </c>
      <c r="C72" s="4" t="inlineStr">
        <is>
          <t>Não vendido</t>
        </is>
      </c>
      <c r="D72" s="4" t="inlineStr">
        <is>
          <t>19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=HYPERLINK("https://www.leilaoonline.com.br/lote/detalhe/58888", "5091")</f>
      </c>
      <c r="B73" s="4" t="s">
        <f>=HYPERLINK("https://www.leilaoonline.com.br/lote/detalhe/58888", "VÁLVULA  DIVERSAS EM 3 PALHETES, S/FR, UND S. CÂNDIDA")</f>
      </c>
      <c r="C73" s="4" t="inlineStr">
        <is>
          <t>Vendido</t>
        </is>
      </c>
      <c r="D73" s="4" t="inlineStr">
        <is>
          <t>26</t>
        </is>
      </c>
      <c r="E73" s="5" t="inlineStr">
        <is>
          <t>4.300,00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=HYPERLINK("https://www.leilaoonline.com.br/lote/detalhe/58879", "5093")</f>
      </c>
      <c r="B74" s="4" t="s">
        <f>=HYPERLINK("https://www.leilaoonline.com.br/lote/detalhe/58879", "R/RANDONSP RQ CA, ANO 2010/2010, FR96763, UND S.CÂNDIDA")</f>
      </c>
      <c r="C74" s="4" t="inlineStr">
        <is>
          <t>Vendido</t>
        </is>
      </c>
      <c r="D74" s="4" t="inlineStr">
        <is>
          <t>38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=HYPERLINK("https://www.leilaoonline.com.br/lote/detalhe/58878", "5094")</f>
      </c>
      <c r="B75" s="4" t="s">
        <f>=HYPERLINK("https://www.leilaoonline.com.br/lote/detalhe/58878", "R/RANDONSP RQ CA, ANO 2010/2010,  FR968816, UND S.CÂNDIDA")</f>
      </c>
      <c r="C75" s="4" t="inlineStr">
        <is>
          <t>Não vendido</t>
        </is>
      </c>
      <c r="D75" s="4" t="inlineStr">
        <is>
          <t>37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=HYPERLINK("https://www.leilaoonline.com.br/lote/detalhe/58877", "5095")</f>
      </c>
      <c r="B76" s="4" t="s">
        <f>=HYPERLINK("https://www.leilaoonline.com.br/lote/detalhe/58877", "R/RANDONSP RQ CA, ANO 2010/2010, FR96793, UND S.CÂNDIDA")</f>
      </c>
      <c r="C76" s="4" t="inlineStr">
        <is>
          <t>Vendido</t>
        </is>
      </c>
      <c r="D76" s="4" t="inlineStr">
        <is>
          <t>50</t>
        </is>
      </c>
      <c r="E76" s="5" t="inlineStr">
        <is>
          <t>35.000,00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=HYPERLINK("https://www.leilaoonline.com.br/lote/detalhe/58876", "5096")</f>
      </c>
      <c r="B77" s="4" t="s">
        <f>=HYPERLINK("https://www.leilaoonline.com.br/lote/detalhe/58876", "SR/USICAMP SRCP E2 10000, ANO 2008/2008, FR96262, UND S.CÂNDIDA")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=HYPERLINK("https://www.leilaoonline.com.br/lote/detalhe/58875", "5097")</f>
      </c>
      <c r="B78" s="4" t="s">
        <f>=HYPERLINK("https://www.leilaoonline.com.br/lote/detalhe/58875", "SR/USICAMP SRCP E2 10000, ANO 2008/2008,  FR96261, UND S.CÂNDIDA")</f>
      </c>
      <c r="C78" s="4" t="inlineStr">
        <is>
          <t>Não vendido</t>
        </is>
      </c>
      <c r="D78" s="4" t="inlineStr">
        <is>
          <t>19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=HYPERLINK("https://www.leilaoonline.com.br/lote/detalhe/58874", "5098")</f>
      </c>
      <c r="B79" s="4" t="s">
        <f>=HYPERLINK("https://www.leilaoonline.com.br/lote/detalhe/58874", "SR/USICAMP SRCP E2 10000, ANO 2008/2008, FR96702, UND S.CÂNDIDA")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=HYPERLINK("https://www.leilaoonline.com.br/lote/detalhe/58873", "5099")</f>
      </c>
      <c r="B80" s="4" t="s">
        <f>=HYPERLINK("https://www.leilaoonline.com.br/lote/detalhe/58873", "SR/SOUFER CA 2E, ANO 2012/2012, FR164426, UND S.CÂNDIDA")</f>
      </c>
      <c r="C80" s="4" t="inlineStr">
        <is>
          <t>Não vendido</t>
        </is>
      </c>
      <c r="D80" s="4" t="inlineStr">
        <is>
          <t>35</t>
        </is>
      </c>
      <c r="E80" s="5" t="inlineStr">
        <is>
          <t>27.500,00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=HYPERLINK("https://www.leilaoonline.com.br/lote/detalhe/58872", "5100")</f>
      </c>
      <c r="B81" s="4" t="s">
        <f>=HYPERLINK("https://www.leilaoonline.com.br/lote/detalhe/58872", "SR/RANDON SR CA, ANO 2007/2007, FR46824, UND S.CÂNDIDA")</f>
      </c>
      <c r="C81" s="4" t="inlineStr">
        <is>
          <t>Vendido</t>
        </is>
      </c>
      <c r="D81" s="4" t="inlineStr">
        <is>
          <t>50</t>
        </is>
      </c>
      <c r="E81" s="5" t="inlineStr">
        <is>
          <t>36.500,00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=HYPERLINK("https://www.leilaoonline.com.br/lote/detalhe/58871", "5101")</f>
      </c>
      <c r="B82" s="4" t="s">
        <f>=HYPERLINK("https://www.leilaoonline.com.br/lote/detalhe/58871", "SR/RANDON SR CA, ANO 2007/2007, FR121408, UND S.CÂNDIDA")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34.500,00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=HYPERLINK("https://www.leilaoonline.com.br/lote/detalhe/60026", "11714")</f>
      </c>
      <c r="B83" s="4" t="s">
        <f>=HYPERLINK("https://www.leilaoonline.com.br/lote/detalhe/60026", "TRATOR CASE MX 235 MAGNUM 4X4, ANO 2014, FR127017, SÉRIE HCCZM235ADDCM19550, UND SERRA")</f>
      </c>
      <c r="C83" s="4" t="inlineStr">
        <is>
          <t>Vendido</t>
        </is>
      </c>
      <c r="D83" s="4" t="inlineStr">
        <is>
          <t>155</t>
        </is>
      </c>
      <c r="E83" s="5" t="inlineStr">
        <is>
          <t>132.000,00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=HYPERLINK("https://www.leilaoonline.com.br/lote/detalhe/60024", "11717")</f>
      </c>
      <c r="B84" s="4" t="s">
        <f>=HYPERLINK("https://www.leilaoonline.com.br/lote/detalhe/60024", "TRATOR NEW HOLLAND T7 245 4WD, ANO 2015, FR50941, SÉRIE HCC7245JECP21570, UND SERRA")</f>
      </c>
      <c r="C84" s="4" t="inlineStr">
        <is>
          <t>Não vendido</t>
        </is>
      </c>
      <c r="D84" s="4" t="inlineStr">
        <is>
          <t>87</t>
        </is>
      </c>
      <c r="E84" s="5" t="inlineStr">
        <is>
          <t>143.000,00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=HYPERLINK("https://www.leilaoonline.com.br/lote/detalhe/60045", "11771")</f>
      </c>
      <c r="B85" s="4" t="s">
        <f>=HYPERLINK("https://www.leilaoonline.com.br/lote/detalhe/60045", "TRATOR VALTRA BH 210I 4x4, ANO 2014, FR173336, SÉRIE V210381589, UND SERRA")</f>
      </c>
      <c r="C85" s="4" t="inlineStr">
        <is>
          <t>Vendido</t>
        </is>
      </c>
      <c r="D85" s="4" t="inlineStr">
        <is>
          <t>94</t>
        </is>
      </c>
      <c r="E85" s="5" t="inlineStr">
        <is>
          <t>117.000,00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=HYPERLINK("https://www.leilaoonline.com.br/lote/detalhe/60022", "11785")</f>
      </c>
      <c r="B86" s="4" t="s">
        <f>=HYPERLINK("https://www.leilaoonline.com.br/lote/detalhe/60022", "TRATOR CASE 270 MAGNUM 4X4, ANO 2010, FR127010, SÉRIE ZACF40523MX70C40101, UND SERRA  (não funciona)")</f>
      </c>
      <c r="C86" s="4" t="inlineStr">
        <is>
          <t>Não vendido</t>
        </is>
      </c>
      <c r="D86" s="4" t="inlineStr">
        <is>
          <t>74</t>
        </is>
      </c>
      <c r="E86" s="5" t="inlineStr">
        <is>
          <t>50.500,00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=HYPERLINK("https://www.leilaoonline.com.br/lote/detalhe/60016", "11786")</f>
      </c>
      <c r="B87" s="4" t="s">
        <f>=HYPERLINK("https://www.leilaoonline.com.br/lote/detalhe/60016", "TRATOR CASE 240 MAGNUM 4X4, ANO 2010, FR93321, SÉRIE ZACD63032, UND SERRA  (não funciona)")</f>
      </c>
      <c r="C87" s="4" t="inlineStr">
        <is>
          <t>Não vendido</t>
        </is>
      </c>
      <c r="D87" s="4" t="inlineStr">
        <is>
          <t>50</t>
        </is>
      </c>
      <c r="E87" s="5" t="inlineStr">
        <is>
          <t>38.500,00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=HYPERLINK("https://www.leilaoonline.com.br/lote/detalhe/60017", "11787")</f>
      </c>
      <c r="B88" s="4" t="s">
        <f>=HYPERLINK("https://www.leilaoonline.com.br/lote/detalhe/60017", "TRATOR CASE 240 MAGNUM 4X4, ANO 2010, FR127008, SÉRIE ZACF40498S40C401179, UND SERRA  (não funciona)")</f>
      </c>
      <c r="C88" s="4" t="inlineStr">
        <is>
          <t>Não vendido</t>
        </is>
      </c>
      <c r="D88" s="4" t="inlineStr">
        <is>
          <t>54</t>
        </is>
      </c>
      <c r="E88" s="5" t="inlineStr">
        <is>
          <t>40.500,00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=HYPERLINK("https://www.leilaoonline.com.br/lote/detalhe/60025", "11789")</f>
      </c>
      <c r="B89" s="4" t="s">
        <f>=HYPERLINK("https://www.leilaoonline.com.br/lote/detalhe/60025", "ENLEIRADEIRA, FR122227, UND SERRA")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=HYPERLINK("https://www.leilaoonline.com.br/lote/detalhe/60023", "11790")</f>
      </c>
      <c r="B90" s="4" t="s">
        <f>=HYPERLINK("https://www.leilaoonline.com.br/lote/detalhe/60023", "ENLEIRADEIRA, FR17125, UND SERRA")</f>
      </c>
      <c r="C90" s="4" t="inlineStr">
        <is>
          <t>Vendido</t>
        </is>
      </c>
      <c r="D90" s="4" t="inlineStr">
        <is>
          <t>3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=HYPERLINK("https://www.leilaoonline.com.br/lote/detalhe/60048", "14085")</f>
      </c>
      <c r="B91" s="4" t="s">
        <f>=HYPERLINK("https://www.leilaoonline.com.br/lote/detalhe/60048", "TRATOR VALTRA BH 145 4X4, ANO 2013, FR126069, SÉRIE H145357686, UND ZANIN")</f>
      </c>
      <c r="C91" s="4" t="inlineStr">
        <is>
          <t>Vendido</t>
        </is>
      </c>
      <c r="D91" s="4" t="inlineStr">
        <is>
          <t>127</t>
        </is>
      </c>
      <c r="E91" s="5" t="inlineStr">
        <is>
          <t>112.000,00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=HYPERLINK("https://www.leilaoonline.com.br/lote/detalhe/60046", "14119")</f>
      </c>
      <c r="B92" s="4" t="s">
        <f>=HYPERLINK("https://www.leilaoonline.com.br/lote/detalhe/60046", "TRATOR NEW HOLLAND T8 270, ANO 2014, FR140103, SÉRIE HCCZ82270LECN21680, UND ZANIN não funciona - faltando peças")</f>
      </c>
      <c r="C92" s="4" t="inlineStr">
        <is>
          <t>Não vendido</t>
        </is>
      </c>
      <c r="D92" s="4" t="inlineStr">
        <is>
          <t>58</t>
        </is>
      </c>
      <c r="E92" s="5" t="inlineStr">
        <is>
          <t>107.000,00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=HYPERLINK("https://www.leilaoonline.com.br/lote/detalhe/60047", "14120")</f>
      </c>
      <c r="B93" s="4" t="s">
        <f>=HYPERLINK("https://www.leilaoonline.com.br/lote/detalhe/60047", "TRATOR NEW HOLLAND T8 295, ANO 2014, FR50937, SÉRIE NH26C400161, UND ZANIN - não funciona - faltando peças")</f>
      </c>
      <c r="C93" s="4" t="inlineStr">
        <is>
          <t>Não vendido</t>
        </is>
      </c>
      <c r="D93" s="4" t="inlineStr">
        <is>
          <t>71</t>
        </is>
      </c>
      <c r="E93" s="5" t="inlineStr">
        <is>
          <t>67.000,00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=HYPERLINK("https://www.leilaoonline.com.br/lote/detalhe/60050", "14122")</f>
      </c>
      <c r="B94" s="4" t="s">
        <f>=HYPERLINK("https://www.leilaoonline.com.br/lote/detalhe/60050", "TRATOR VALTRA BH 210 I 4X4, ANO 2015, FR18061, SÉRIE V210408632C0R, UND ZANIN")</f>
      </c>
      <c r="C94" s="4" t="inlineStr">
        <is>
          <t>Vendido</t>
        </is>
      </c>
      <c r="D94" s="4" t="inlineStr">
        <is>
          <t>148</t>
        </is>
      </c>
      <c r="E94" s="5" t="inlineStr">
        <is>
          <t>132.500,00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=HYPERLINK("https://www.leilaoonline.com.br/lote/detalhe/59943", "14126")</f>
      </c>
      <c r="B95" s="4" t="s">
        <f>=HYPERLINK("https://www.leilaoonline.com.br/lote/detalhe/59943", " PRANCHA SR/RODOLINEA SRPR 2E, ANO 2011/2011, FR164381, UND ZANIN")</f>
      </c>
      <c r="C95" s="4" t="inlineStr">
        <is>
          <t>Vendido</t>
        </is>
      </c>
      <c r="D95" s="4" t="inlineStr">
        <is>
          <t>91</t>
        </is>
      </c>
      <c r="E95" s="5" t="inlineStr">
        <is>
          <t>106.000,00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=HYPERLINK("https://www.leilaoonline.com.br/lote/detalhe/59947", "14127")</f>
      </c>
      <c r="B96" s="4" t="s">
        <f>=HYPERLINK("https://www.leilaoonline.com.br/lote/detalhe/59947", " MOTO BOMBA, S/FR, UND ZANIN")</f>
      </c>
      <c r="C96" s="4" t="inlineStr">
        <is>
          <t>Não vendido</t>
        </is>
      </c>
      <c r="D96" s="4" t="inlineStr">
        <is>
          <t>36</t>
        </is>
      </c>
      <c r="E96" s="5" t="inlineStr">
        <is>
          <t>8.050,00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=HYPERLINK("https://www.leilaoonline.com.br/lote/detalhe/59935", "15308")</f>
      </c>
      <c r="B97" s="4" t="s">
        <f>=HYPERLINK("https://www.leilaoonline.com.br/lote/detalhe/59935", " TRATOR CASE MAXXUM 180 4X4, ANO 2010, FR93328, SÉRIE ZACD62904, UND BONFIM")</f>
      </c>
      <c r="C97" s="4" t="inlineStr">
        <is>
          <t>Vendido</t>
        </is>
      </c>
      <c r="D97" s="4" t="inlineStr">
        <is>
          <t>78</t>
        </is>
      </c>
      <c r="E97" s="5" t="inlineStr">
        <is>
          <t>58.500,00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=HYPERLINK("https://www.leilaoonline.com.br/lote/detalhe/59939", "15400")</f>
      </c>
      <c r="B98" s="4" t="s">
        <f>=HYPERLINK("https://www.leilaoonline.com.br/lote/detalhe/59939", " TRATOR VALTRA BH 210I 4X4, ANO 2014, FR50832, SÉRIE V210383192, UND BONFIM")</f>
      </c>
      <c r="C98" s="4" t="inlineStr">
        <is>
          <t>Vendido</t>
        </is>
      </c>
      <c r="D98" s="4" t="inlineStr">
        <is>
          <t>67</t>
        </is>
      </c>
      <c r="E98" s="5" t="inlineStr">
        <is>
          <t>94.000,00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=HYPERLINK("https://www.leilaoonline.com.br/lote/detalhe/59940", "15401")</f>
      </c>
      <c r="B99" s="4" t="s">
        <f>=HYPERLINK("https://www.leilaoonline.com.br/lote/detalhe/59940", " TRATOR VALTRA BH 210I 4X4, ANO 2014, FR88146, SÉRIE AVTT2016KEM000520, UND BONFIM")</f>
      </c>
      <c r="C99" s="4" t="inlineStr">
        <is>
          <t>Vendido</t>
        </is>
      </c>
      <c r="D99" s="4" t="inlineStr">
        <is>
          <t>94</t>
        </is>
      </c>
      <c r="E99" s="5" t="inlineStr">
        <is>
          <t>119.500,00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=HYPERLINK("https://www.leilaoonline.com.br/lote/detalhe/59938", "15402")</f>
      </c>
      <c r="B100" s="4" t="s">
        <f>=HYPERLINK("https://www.leilaoonline.com.br/lote/detalhe/59938", " TRATOR CASE MAXXUM 180 4X4, ANO 2010, FR93325, SÉRIE ZACD62875, UND BONFIM")</f>
      </c>
      <c r="C100" s="4" t="inlineStr">
        <is>
          <t>Vendido</t>
        </is>
      </c>
      <c r="D100" s="4" t="inlineStr">
        <is>
          <t>70</t>
        </is>
      </c>
      <c r="E100" s="5" t="inlineStr">
        <is>
          <t>59.000,00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=HYPERLINK("https://www.leilaoonline.com.br/lote/detalhe/59936", "15452")</f>
      </c>
      <c r="B101" s="4" t="s">
        <f>=HYPERLINK("https://www.leilaoonline.com.br/lote/detalhe/59936", " TRATOR CASE MAXXUM 180 4X4, ANO 2010, FR93337, SÉRIE ZACD74605, UND BONFIM")</f>
      </c>
      <c r="C101" s="4" t="inlineStr">
        <is>
          <t>Não vendido</t>
        </is>
      </c>
      <c r="D101" s="4" t="inlineStr">
        <is>
          <t>58</t>
        </is>
      </c>
      <c r="E101" s="5" t="inlineStr">
        <is>
          <t>51.500,00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=HYPERLINK("https://www.leilaoonline.com.br/lote/detalhe/59926", "15458")</f>
      </c>
      <c r="B102" s="4" t="s">
        <f>=HYPERLINK("https://www.leilaoonline.com.br/lote/detalhe/59926", "3 MAQUINA DE SOLDA, 2 MACACO,1 BALANCEADOR, E OUTROS, S/FR, UND BONFIM")</f>
      </c>
      <c r="C102" s="4" t="inlineStr">
        <is>
          <t>Vendido</t>
        </is>
      </c>
      <c r="D102" s="4" t="inlineStr">
        <is>
          <t>19</t>
        </is>
      </c>
      <c r="E102" s="5" t="inlineStr">
        <is>
          <t>3.250,00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=HYPERLINK("https://www.leilaoonline.com.br/lote/detalhe/59934", "15472")</f>
      </c>
      <c r="B103" s="4" t="s">
        <f>=HYPERLINK("https://www.leilaoonline.com.br/lote/detalhe/59934", " MOTO BOMBA MWM D229/6, FR119042, UND BONFIM")</f>
      </c>
      <c r="C103" s="4" t="inlineStr">
        <is>
          <t>Vendido</t>
        </is>
      </c>
      <c r="D103" s="4" t="inlineStr">
        <is>
          <t>49</t>
        </is>
      </c>
      <c r="E103" s="5" t="inlineStr">
        <is>
          <t>10.100,00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=HYPERLINK("https://www.leilaoonline.com.br/lote/detalhe/59897", "15473")</f>
      </c>
      <c r="B104" s="4" t="s">
        <f>=HYPERLINK("https://www.leilaoonline.com.br/lote/detalhe/59897", " 30 UND aproximadamente QUINTA RODA, S/FR, UND BONFIM")</f>
      </c>
      <c r="C104" s="4" t="inlineStr">
        <is>
          <t>Vendido</t>
        </is>
      </c>
      <c r="D104" s="4" t="inlineStr">
        <is>
          <t>19</t>
        </is>
      </c>
      <c r="E104" s="5" t="inlineStr">
        <is>
          <t>4.050,00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=HYPERLINK("https://www.leilaoonline.com.br/lote/detalhe/59941", "15474")</f>
      </c>
      <c r="B105" s="4" t="s">
        <f>=HYPERLINK("https://www.leilaoonline.com.br/lote/detalhe/59941", " TRATOR VALTRA BH 210I 4X4, ANO 2014, FR91197, SÉRIE V210381770, UND BONFIM")</f>
      </c>
      <c r="C105" s="4" t="inlineStr">
        <is>
          <t>Não vendido</t>
        </is>
      </c>
      <c r="D105" s="4" t="inlineStr">
        <is>
          <t>84</t>
        </is>
      </c>
      <c r="E105" s="5" t="inlineStr">
        <is>
          <t>126.000,00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=HYPERLINK("https://www.leilaoonline.com.br/lote/detalhe/59942", "15475")</f>
      </c>
      <c r="B106" s="4" t="s">
        <f>=HYPERLINK("https://www.leilaoonline.com.br/lote/detalhe/59942", "TRATOR J. DEERE 8260R, ANO 2013, FR116013, UND BONFIM (não funciona)")</f>
      </c>
      <c r="C106" s="4" t="inlineStr">
        <is>
          <t>Não vendido</t>
        </is>
      </c>
      <c r="D106" s="4" t="inlineStr">
        <is>
          <t>122</t>
        </is>
      </c>
      <c r="E106" s="5" t="inlineStr">
        <is>
          <t>98.000,00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=HYPERLINK("https://www.leilaoonline.com.br/lote/detalhe/59937", "15476")</f>
      </c>
      <c r="B107" s="4" t="s">
        <f>=HYPERLINK("https://www.leilaoonline.com.br/lote/detalhe/59937", "CARREGADEIRA TRATOR M.FERGUNSON 290, ANO 1992, FR118397, SÉRIE 2287500287, UND BONFIM")</f>
      </c>
      <c r="C107" s="4" t="inlineStr">
        <is>
          <t>Vendido</t>
        </is>
      </c>
      <c r="D107" s="4" t="inlineStr">
        <is>
          <t>60</t>
        </is>
      </c>
      <c r="E107" s="5" t="inlineStr">
        <is>
          <t>42.000,00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=HYPERLINK("https://www.leilaoonline.com.br/lote/detalhe/59899", "15477")</f>
      </c>
      <c r="B108" s="4" t="s">
        <f>=HYPERLINK("https://www.leilaoonline.com.br/lote/detalhe/59899", " TRATOR J.DEERE 8260R, ANO 2013,FR116015, UND BONFIM (não funciona)")</f>
      </c>
      <c r="C108" s="4" t="inlineStr">
        <is>
          <t>Não vendido</t>
        </is>
      </c>
      <c r="D108" s="4" t="inlineStr">
        <is>
          <t>58</t>
        </is>
      </c>
      <c r="E108" s="5" t="inlineStr">
        <is>
          <t>51.500,00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=HYPERLINK("https://www.leilaoonline.com.br/lote/detalhe/59921", "15478")</f>
      </c>
      <c r="B109" s="4" t="s">
        <f>=HYPERLINK("https://www.leilaoonline.com.br/lote/detalhe/59921", " EMPILHADEIRA CLARK, ANO 1989, FR115354, UND BONFIM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32.950,00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=HYPERLINK("https://www.leilaoonline.com.br/lote/detalhe/59922", "15479")</f>
      </c>
      <c r="B110" s="4" t="s">
        <f>=HYPERLINK("https://www.leilaoonline.com.br/lote/detalhe/59922", " 400 KILOS aproximado LONA P/ CARRETA venda como sucata, S/FR, UND BONFIM")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=HYPERLINK("https://www.leilaoonline.com.br/lote/detalhe/60327", "15480")</f>
      </c>
      <c r="B111" s="4" t="s">
        <f>=HYPERLINK("https://www.leilaoonline.com.br/lote/detalhe/60327", "156 PNEUS USADOS, S/FR UND BONFIM, veja descritivo de itens c/ detalhes - venda como sucata")</f>
      </c>
      <c r="C111" s="4" t="inlineStr">
        <is>
          <t>Vendido</t>
        </is>
      </c>
      <c r="D111" s="4" t="inlineStr">
        <is>
          <t>49</t>
        </is>
      </c>
      <c r="E111" s="5" t="inlineStr">
        <is>
          <t>15.500,00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=HYPERLINK("https://www.leilaoonline.com.br/lote/detalhe/61128", "15481")</f>
      </c>
      <c r="B112" s="4" t="s">
        <f>=HYPERLINK("https://www.leilaoonline.com.br/lote/detalhe/61128", "TRATOR M. FERGUNSON 290 4X2, ANO 1994, FR115464, UND BONFIM  não funciona ")</f>
      </c>
      <c r="C112" s="4" t="inlineStr">
        <is>
          <t>Vendido</t>
        </is>
      </c>
      <c r="D112" s="4" t="inlineStr">
        <is>
          <t>75</t>
        </is>
      </c>
      <c r="E112" s="5" t="inlineStr">
        <is>
          <t>34.500,00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=HYPERLINK("https://www.leilaoonline.com.br/lote/detalhe/59847", "16037")</f>
      </c>
      <c r="B113" s="4" t="s">
        <f>=HYPERLINK("https://www.leilaoonline.com.br/lote/detalhe/59847", "TRANSFORMADOR TRIFASICO 1000KVA - HARANGONI, ANO 1987, SÉRIE 26515, S/FR, UND BENALCOOL")</f>
      </c>
      <c r="C113" s="4" t="inlineStr">
        <is>
          <t>Vendido</t>
        </is>
      </c>
      <c r="D113" s="4" t="inlineStr">
        <is>
          <t>17</t>
        </is>
      </c>
      <c r="E113" s="5" t="inlineStr">
        <is>
          <t>16.500,00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=HYPERLINK("https://www.leilaoonline.com.br/lote/detalhe/59848", "16040")</f>
      </c>
      <c r="B114" s="4" t="s">
        <f>=HYPERLINK("https://www.leilaoonline.com.br/lote/detalhe/59848", "CAMINHÃO VOLVO/FM12 420 6X4 R, ANO 2003/2004, FR112220, (sem motor e câmbio) UND MUNDIAL")</f>
      </c>
      <c r="C114" s="4" t="inlineStr">
        <is>
          <t>Não vendido</t>
        </is>
      </c>
      <c r="D114" s="4" t="inlineStr">
        <is>
          <t>26</t>
        </is>
      </c>
      <c r="E114" s="5" t="inlineStr">
        <is>
          <t>23.000,00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=HYPERLINK("https://www.leilaoonline.com.br/lote/detalhe/59767", "17050")</f>
      </c>
      <c r="B115" s="4" t="s">
        <f>=HYPERLINK("https://www.leilaoonline.com.br/lote/detalhe/59767", " 3 CONTAINERS E SUCATA DE CXS DE IMPLENTOS,S/FR, UND IPAUSSÚ")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=HYPERLINK("https://www.leilaoonline.com.br/lote/detalhe/59773", "17051")</f>
      </c>
      <c r="B116" s="4" t="s">
        <f>=HYPERLINK("https://www.leilaoonline.com.br/lote/detalhe/59773", " 1 MOTOR M.BENZ A DIESEL (venda como sucata),S/FR, UND IPAUSSÚ")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3.900,00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=HYPERLINK("https://www.leilaoonline.com.br/lote/detalhe/59785", "17052")</f>
      </c>
      <c r="B117" s="4" t="s">
        <f>=HYPERLINK("https://www.leilaoonline.com.br/lote/detalhe/59785", " 1 ARADO E 1 ENLHEIRADEIRA, FR48119/48074, UND IPAUSSÚ")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=HYPERLINK("https://www.leilaoonline.com.br/lote/detalhe/59774", "17053")</f>
      </c>
      <c r="B118" s="4" t="s">
        <f>=HYPERLINK("https://www.leilaoonline.com.br/lote/detalhe/59774", " 3 GERADORES, FR48063/49777/49786, (faltando peças), UND IPAUSSÚ")</f>
      </c>
      <c r="C118" s="4" t="inlineStr">
        <is>
          <t>Não vendido</t>
        </is>
      </c>
      <c r="D118" s="4" t="inlineStr">
        <is>
          <t>8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=HYPERLINK("https://www.leilaoonline.com.br/lote/detalhe/59776", "17054")</f>
      </c>
      <c r="B119" s="4" t="s">
        <f>=HYPERLINK("https://www.leilaoonline.com.br/lote/detalhe/59776", " 1 PLANTADEIRA CASE LB 433, FR48600,UND IPAUSSÚ")</f>
      </c>
      <c r="C119" s="4" t="inlineStr">
        <is>
          <t>Não vendido</t>
        </is>
      </c>
      <c r="D119" s="4" t="inlineStr">
        <is>
          <t>19</t>
        </is>
      </c>
      <c r="E119" s="5" t="inlineStr">
        <is>
          <t>8.500,00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=HYPERLINK("https://www.leilaoonline.com.br/lote/detalhe/59786", "17055")</f>
      </c>
      <c r="B120" s="4" t="s">
        <f>=HYPERLINK("https://www.leilaoonline.com.br/lote/detalhe/59786", " 1 PLANTADEIRA CASE LB 433, FR48601,UND IPAUSSÚ")</f>
      </c>
      <c r="C120" s="4" t="inlineStr">
        <is>
          <t>Não vendido</t>
        </is>
      </c>
      <c r="D120" s="4" t="inlineStr">
        <is>
          <t>27</t>
        </is>
      </c>
      <c r="E120" s="5" t="inlineStr">
        <is>
          <t>10.250,00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=HYPERLINK("https://www.leilaoonline.com.br/lote/detalhe/59781", "17056")</f>
      </c>
      <c r="B121" s="4" t="s">
        <f>=HYPERLINK("https://www.leilaoonline.com.br/lote/detalhe/59781", "REB/FACCHINI RFRBC, 1992/1992, C/ TRANBORDO ATA 2011 DUAS CAIXAS, (chassi necessita remarcar),FR96509, UND IPAUSSÚ")</f>
      </c>
      <c r="C121" s="4" t="inlineStr">
        <is>
          <t>Vendido</t>
        </is>
      </c>
      <c r="D121" s="4" t="inlineStr">
        <is>
          <t>12</t>
        </is>
      </c>
      <c r="E121" s="5" t="inlineStr">
        <is>
          <t>11.250,00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=HYPERLINK("https://www.leilaoonline.com.br/lote/detalhe/59768", "17057")</f>
      </c>
      <c r="B122" s="4" t="s">
        <f>=HYPERLINK("https://www.leilaoonline.com.br/lote/detalhe/59768", "REB/FNV FRUEHAUF 1988/1988 C/ TRANBORDO ATA 2010 DUAS CAIXAS, (chassi necessita remarcar), ANO 1988/1988, FR46762, UND IPAUSSÚ")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10.500,00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=HYPERLINK("https://www.leilaoonline.com.br/lote/detalhe/59780", "17058")</f>
      </c>
      <c r="B123" s="4" t="s">
        <f>=HYPERLINK("https://www.leilaoonline.com.br/lote/detalhe/59780", " ENLHEIRADOR VERMEER R2800, FR48174, UND IPAUSSÚ")</f>
      </c>
      <c r="C123" s="4" t="inlineStr">
        <is>
          <t>Não vendido</t>
        </is>
      </c>
      <c r="D123" s="4" t="inlineStr">
        <is>
          <t>52</t>
        </is>
      </c>
      <c r="E123" s="5" t="inlineStr">
        <is>
          <t>15.150,00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=HYPERLINK("https://www.leilaoonline.com.br/lote/detalhe/59784", "17059")</f>
      </c>
      <c r="B124" s="4" t="s">
        <f>=HYPERLINK("https://www.leilaoonline.com.br/lote/detalhe/59784", " CARRETA TORTA/CALÇARIO, FR48128, UND IPAUSSÚ")</f>
      </c>
      <c r="C124" s="4" t="inlineStr">
        <is>
          <t>Não vendido</t>
        </is>
      </c>
      <c r="D124" s="4" t="inlineStr">
        <is>
          <t>38</t>
        </is>
      </c>
      <c r="E124" s="5" t="inlineStr">
        <is>
          <t>7.300,00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=HYPERLINK("https://www.leilaoonline.com.br/lote/detalhe/59766", "17060")</f>
      </c>
      <c r="B125" s="4" t="s">
        <f>=HYPERLINK("https://www.leilaoonline.com.br/lote/detalhe/59766", " CARRETA TORTA/CALÇARIO, FR48020, UND IPAUSSÚ")</f>
      </c>
      <c r="C125" s="4" t="inlineStr">
        <is>
          <t>Não vendido</t>
        </is>
      </c>
      <c r="D125" s="4" t="inlineStr">
        <is>
          <t>43</t>
        </is>
      </c>
      <c r="E125" s="5" t="inlineStr">
        <is>
          <t>10.100,00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=HYPERLINK("https://www.leilaoonline.com.br/lote/detalhe/59765", "17061")</f>
      </c>
      <c r="B126" s="4" t="s">
        <f>=HYPERLINK("https://www.leilaoonline.com.br/lote/detalhe/59765", " 2 MAQUINA SOLDA E 1 LAVADORA KARCHER HDS800, S/FR, UND IPAUSSÚ")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=HYPERLINK("https://www.leilaoonline.com.br/lote/detalhe/59783", "17062")</f>
      </c>
      <c r="B127" s="4" t="s">
        <f>=HYPERLINK("https://www.leilaoonline.com.br/lote/detalhe/59783", " 5 EXTINTORES, S/FR, UND IPAUSSÚ")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=HYPERLINK("https://www.leilaoonline.com.br/lote/detalhe/59775", "17063")</f>
      </c>
      <c r="B128" s="4" t="s">
        <f>=HYPERLINK("https://www.leilaoonline.com.br/lote/detalhe/59775", " SUCATA ELÉTRICA/ELETRÔNICA, AR COND, BOBINAS, DISJUNTORES EOUTROS,, S/FR, UND IPAUSSÚ")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=HYPERLINK("https://www.leilaoonline.com.br/lote/detalhe/59779", "17064")</f>
      </c>
      <c r="B129" s="4" t="s">
        <f>=HYPERLINK("https://www.leilaoonline.com.br/lote/detalhe/59779", " SUCATA TELHA DE ZINCO, SANITÁRIOS/PIAS, S/FR, UND IPAUSSÚ")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=HYPERLINK("https://www.leilaoonline.com.br/lote/detalhe/59782", "17065")</f>
      </c>
      <c r="B130" s="4" t="s">
        <f>=HYPERLINK("https://www.leilaoonline.com.br/lote/detalhe/59782", " SUCATA DE MANGUEIRAS, BORRACHAS E OUTROS, S/FR, UND IPAUSSÚ")</f>
      </c>
      <c r="C130" s="4" t="inlineStr">
        <is>
          <t>Vendido</t>
        </is>
      </c>
      <c r="D130" s="4" t="inlineStr">
        <is>
          <t>8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=HYPERLINK("https://www.leilaoonline.com.br/lote/detalhe/59769", "17066")</f>
      </c>
      <c r="B131" s="4" t="s">
        <f>=HYPERLINK("https://www.leilaoonline.com.br/lote/detalhe/59769", " SUCATA DE CONJUNTO DE FRESFRIAMENTO (câmara fria), S/FR, UND IPAUSSÚ")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=HYPERLINK("https://www.leilaoonline.com.br/lote/detalhe/59787", "17067")</f>
      </c>
      <c r="B132" s="4" t="s">
        <f>=HYPERLINK("https://www.leilaoonline.com.br/lote/detalhe/59787", " TANQUE  C/ TAMPA, S/FR, UND TARUMÃ")</f>
      </c>
      <c r="C132" s="4" t="inlineStr">
        <is>
          <t>Não vendido</t>
        </is>
      </c>
      <c r="D132" s="4" t="inlineStr">
        <is>
          <t>53</t>
        </is>
      </c>
      <c r="E132" s="5" t="inlineStr">
        <is>
          <t>14.600,00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=HYPERLINK("https://www.leilaoonline.com.br/lote/detalhe/59771", "17068")</f>
      </c>
      <c r="B133" s="4" t="s">
        <f>=HYPERLINK("https://www.leilaoonline.com.br/lote/detalhe/59771", " TANQUE C/ TAMPA, S/FR, UND TARUMÃ")</f>
      </c>
      <c r="C133" s="4" t="inlineStr">
        <is>
          <t>Não vendido</t>
        </is>
      </c>
      <c r="D133" s="4" t="inlineStr">
        <is>
          <t>46</t>
        </is>
      </c>
      <c r="E133" s="5" t="inlineStr">
        <is>
          <t>11.700,00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=HYPERLINK("https://www.leilaoonline.com.br/lote/detalhe/59788", "17069")</f>
      </c>
      <c r="B134" s="4" t="s">
        <f>=HYPERLINK("https://www.leilaoonline.com.br/lote/detalhe/59788", " TANQUE C/ TAMPA, S/FR, UND TARUMÃ")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11.800,00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=HYPERLINK("https://www.leilaoonline.com.br/lote/detalhe/59770", "17070")</f>
      </c>
      <c r="B135" s="4" t="s">
        <f>=HYPERLINK("https://www.leilaoonline.com.br/lote/detalhe/59770", " TANQUE C/ TAMPA, S/FR, UND TARUMÃ")</f>
      </c>
      <c r="C135" s="4" t="inlineStr">
        <is>
          <t>Não vendido</t>
        </is>
      </c>
      <c r="D135" s="4" t="inlineStr">
        <is>
          <t>52</t>
        </is>
      </c>
      <c r="E135" s="5" t="inlineStr">
        <is>
          <t>15.550,00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=HYPERLINK("https://www.leilaoonline.com.br/lote/detalhe/59763", "17071")</f>
      </c>
      <c r="B136" s="4" t="s">
        <f>=HYPERLINK("https://www.leilaoonline.com.br/lote/detalhe/59763", " TANQUE C/ TAMPA, S/FR, UND TARUMÃ")</f>
      </c>
      <c r="C136" s="4" t="inlineStr">
        <is>
          <t>Não vendido</t>
        </is>
      </c>
      <c r="D136" s="4" t="inlineStr">
        <is>
          <t>50</t>
        </is>
      </c>
      <c r="E136" s="5" t="inlineStr">
        <is>
          <t>13.800,00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=HYPERLINK("https://www.leilaoonline.com.br/lote/detalhe/59777", "17072")</f>
      </c>
      <c r="B137" s="4" t="s">
        <f>=HYPERLINK("https://www.leilaoonline.com.br/lote/detalhe/59777", " 3 BETONEIRAS, S/FR, UND TARUMÃ")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1.150,00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=HYPERLINK("https://www.leilaoonline.com.br/lote/detalhe/59772", "17073")</f>
      </c>
      <c r="B138" s="4" t="s">
        <f>=HYPERLINK("https://www.leilaoonline.com.br/lote/detalhe/59772", " MÓVEIS DIVERSOS: 35 CADEIRAS/POLTRONAS, 3 MESAS, 1 ESTAÇÃO, 6 ARMARIOS/FICHARIO, 1 MAQ ESCREVE OLIVETTI, 2 IMPRESSORAS E 1 CX DE SOM, S/FR, UND MARACAI")</f>
      </c>
      <c r="C138" s="4" t="inlineStr">
        <is>
          <t>Vendido</t>
        </is>
      </c>
      <c r="D138" s="4" t="inlineStr">
        <is>
          <t>8</t>
        </is>
      </c>
      <c r="E138" s="5" t="inlineStr">
        <is>
          <t>1.600,00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=HYPERLINK("https://www.leilaoonline.com.br/lote/detalhe/59778", "17074")</f>
      </c>
      <c r="B139" s="4" t="s">
        <f>=HYPERLINK("https://www.leilaoonline.com.br/lote/detalhe/59778", " 1 CENTRIFUGA, S/FR, UND MARACAI")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=HYPERLINK("https://www.leilaoonline.com.br/lote/detalhe/59764", "17075")</f>
      </c>
      <c r="B140" s="4" t="s">
        <f>=HYPERLINK("https://www.leilaoonline.com.br/lote/detalhe/59764", " 1 COMPRESSOR, S/FR, UND MARACAÍ (sem motor)")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=HYPERLINK("https://www.leilaoonline.com.br/lote/detalhe/59762", "17076")</f>
      </c>
      <c r="B141" s="4" t="s">
        <f>=HYPERLINK("https://www.leilaoonline.com.br/lote/detalhe/59762", "1 COMPRESSOR, Nº 4,, S/FR, UND MARACAI")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=HYPERLINK("https://www.leilaoonline.com.br/lote/detalhe/59861", "17077")</f>
      </c>
      <c r="B142" s="4" t="s">
        <f>=HYPERLINK("https://www.leilaoonline.com.br/lote/detalhe/59861", "12 CURVA 90º LG A304 22" SCH5S e 5 REDUCAO EXC A316 16X10" SCH5S, S/FR, UND TARUMÃ")</f>
      </c>
      <c r="C142" s="4" t="inlineStr">
        <is>
          <t>Não vendido</t>
        </is>
      </c>
      <c r="D142" s="4" t="inlineStr">
        <is>
          <t>26</t>
        </is>
      </c>
      <c r="E142" s="5" t="inlineStr">
        <is>
          <t>4.300,00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=HYPERLINK("https://www.leilaoonline.com.br/lote/detalhe/59862", "17078")</f>
      </c>
      <c r="B143" s="4" t="s">
        <f>=HYPERLINK("https://www.leilaoonline.com.br/lote/detalhe/59862", "TUBO, BARRAS, CURVA, FLANGE E OUTROS, S/FR, UND TARUMÃ (Detalhes veja descritivo de itens)")</f>
      </c>
      <c r="C143" s="4" t="inlineStr">
        <is>
          <t>Não vendido</t>
        </is>
      </c>
      <c r="D143" s="4" t="inlineStr">
        <is>
          <t>19</t>
        </is>
      </c>
      <c r="E143" s="5" t="inlineStr">
        <is>
          <t>3.250,00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=HYPERLINK("https://www.leilaoonline.com.br/lote/detalhe/60175", "17079")</f>
      </c>
      <c r="B144" s="4" t="s">
        <f>=HYPERLINK("https://www.leilaoonline.com.br/lote/detalhe/60175", "TRANSFORMADOR TRIFÁSICO 1.000 Kva, S/FR, UND PARAGUAÇU")</f>
      </c>
      <c r="C144" s="4" t="inlineStr">
        <is>
          <t>Não vendido</t>
        </is>
      </c>
      <c r="D144" s="4" t="inlineStr">
        <is>
          <t>37</t>
        </is>
      </c>
      <c r="E144" s="5" t="inlineStr">
        <is>
          <t>16.100,00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=HYPERLINK("https://www.leilaoonline.com.br/lote/detalhe/60177", "17080")</f>
      </c>
      <c r="B145" s="4" t="s">
        <f>=HYPERLINK("https://www.leilaoonline.com.br/lote/detalhe/60177", "2 RESISTÊNCIAS , 1 MOTOR ELÉTRICO E OUTROS, S/FR UND PARAGUAÇU")</f>
      </c>
      <c r="C145" s="4" t="inlineStr">
        <is>
          <t>Não vendido</t>
        </is>
      </c>
      <c r="D145" s="4" t="inlineStr">
        <is>
          <t>20</t>
        </is>
      </c>
      <c r="E145" s="5" t="inlineStr">
        <is>
          <t>3.400,00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=HYPERLINK("https://www.leilaoonline.com.br/lote/detalhe/60176", "17081")</f>
      </c>
      <c r="B146" s="4" t="s">
        <f>=HYPERLINK("https://www.leilaoonline.com.br/lote/detalhe/60176", "10 UND: SENDO - 3 CABINE F. MÉDIA TENSÃO, 3  CHAPARIA BAIXA TENSÃO, 3 LAVADOR  E OUTROS. S/FR, UND PARAGUAÇU")</f>
      </c>
      <c r="C146" s="4" t="inlineStr">
        <is>
          <t>Não vendido</t>
        </is>
      </c>
      <c r="D146" s="4" t="inlineStr">
        <is>
          <t>42</t>
        </is>
      </c>
      <c r="E146" s="5" t="inlineStr">
        <is>
          <t>7.100,00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=HYPERLINK("https://www.leilaoonline.com.br/lote/detalhe/60178", "17082")</f>
      </c>
      <c r="B147" s="4" t="s">
        <f>=HYPERLINK("https://www.leilaoonline.com.br/lote/detalhe/60178", "03 MAQ. SOLDA BOMBOZZI, SUCATA DE RADIO E BATERIAS E OUTROS, S/FR, UND PARAGUAÇU ")</f>
      </c>
      <c r="C147" s="4" t="inlineStr">
        <is>
          <t>Não vendido</t>
        </is>
      </c>
      <c r="D147" s="4" t="inlineStr">
        <is>
          <t>24</t>
        </is>
      </c>
      <c r="E147" s="5" t="inlineStr">
        <is>
          <t>1.650,00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=HYPERLINK("https://www.leilaoonline.com.br/lote/detalhe/60179", "17083")</f>
      </c>
      <c r="B148" s="4" t="s">
        <f>=HYPERLINK("https://www.leilaoonline.com.br/lote/detalhe/60179", "1 UND ALTERNADOR CAP 1500 KVA KW 1200 MOD. LD4 1500, S/FR, UND PARAGUAÇU")</f>
      </c>
      <c r="C148" s="4" t="inlineStr">
        <is>
          <t>Não vendido</t>
        </is>
      </c>
      <c r="D148" s="4" t="inlineStr">
        <is>
          <t>66</t>
        </is>
      </c>
      <c r="E148" s="5" t="inlineStr">
        <is>
          <t>24.050,00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=HYPERLINK("https://www.leilaoonline.com.br/lote/detalhe/59846", "17091")</f>
      </c>
      <c r="B149" s="4" t="s">
        <f>=HYPERLINK("https://www.leilaoonline.com.br/lote/detalhe/59846", "TANQUE C/ TAMPA, S/FR, UND TARUMÃ")</f>
      </c>
      <c r="C149" s="4" t="inlineStr">
        <is>
          <t>Não vendido</t>
        </is>
      </c>
      <c r="D149" s="4" t="inlineStr">
        <is>
          <t>43</t>
        </is>
      </c>
      <c r="E149" s="5" t="inlineStr">
        <is>
          <t>15.050,00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=HYPERLINK("https://www.leilaoonline.com.br/lote/detalhe/58976", "18001")</f>
      </c>
      <c r="B150" s="4" t="s">
        <f>=HYPERLINK("https://www.leilaoonline.com.br/lote/detalhe/58976", "veja vídeo clique na 1ª foto TRATOR VALTRA BH 205 I 4X4 HIFLOW, ANO 2011, FR163460, UND JATAÍ")</f>
      </c>
      <c r="C150" s="4" t="inlineStr">
        <is>
          <t>Vendido</t>
        </is>
      </c>
      <c r="D150" s="4" t="inlineStr">
        <is>
          <t>151</t>
        </is>
      </c>
      <c r="E150" s="5" t="inlineStr">
        <is>
          <t>98.500,00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=HYPERLINK("https://www.leilaoonline.com.br/lote/detalhe/59195", "18002")</f>
      </c>
      <c r="B151" s="4" t="s">
        <f>=HYPERLINK("https://www.leilaoonline.com.br/lote/detalhe/59195", "veja vídeo clique na 1ª foto TRATOR VALTRA BH 210I 4X4, ANO 2015, FR188933, UND JATAÍ")</f>
      </c>
      <c r="C151" s="4" t="inlineStr">
        <is>
          <t>Vendido</t>
        </is>
      </c>
      <c r="D151" s="4" t="inlineStr">
        <is>
          <t>79</t>
        </is>
      </c>
      <c r="E151" s="5" t="inlineStr">
        <is>
          <t>142.000,00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=HYPERLINK("https://www.leilaoonline.com.br/lote/detalhe/59199", "18003")</f>
      </c>
      <c r="B152" s="4" t="s">
        <f>=HYPERLINK("https://www.leilaoonline.com.br/lote/detalhe/59199", "veja vídeo clique na 1ª foto TRATOR VALTRA BH 210I 4X4, ANO 2015, FR188935, UND JATAÍ")</f>
      </c>
      <c r="C152" s="4" t="inlineStr">
        <is>
          <t>Não vendido</t>
        </is>
      </c>
      <c r="D152" s="4" t="inlineStr">
        <is>
          <t>80</t>
        </is>
      </c>
      <c r="E152" s="5" t="inlineStr">
        <is>
          <t>139.000,00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=HYPERLINK("https://www.leilaoonline.com.br/lote/detalhe/59230", "18004")</f>
      </c>
      <c r="B153" s="4" t="s">
        <f>=HYPERLINK("https://www.leilaoonline.com.br/lote/detalhe/59230", "veja vídeo clique na 1 ª foto TRATOR  VALTRA BH 210I 4X4, ANO 2014, FR81525, UND JATAÍ")</f>
      </c>
      <c r="C153" s="4" t="inlineStr">
        <is>
          <t>Vendido</t>
        </is>
      </c>
      <c r="D153" s="4" t="inlineStr">
        <is>
          <t>78</t>
        </is>
      </c>
      <c r="E153" s="5" t="inlineStr">
        <is>
          <t>137.000,00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=HYPERLINK("https://www.leilaoonline.com.br/lote/detalhe/59231", "18005")</f>
      </c>
      <c r="B154" s="4" t="s">
        <f>=HYPERLINK("https://www.leilaoonline.com.br/lote/detalhe/59231", "veja vídeo clique na 1 ª foto TRATOR VALTRA BH 210I 4X4, ANO 2014, FR81522, UND JATAÍ")</f>
      </c>
      <c r="C154" s="4" t="inlineStr">
        <is>
          <t>Vendido</t>
        </is>
      </c>
      <c r="D154" s="4" t="inlineStr">
        <is>
          <t>76</t>
        </is>
      </c>
      <c r="E154" s="5" t="inlineStr">
        <is>
          <t>139.000,00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=HYPERLINK("https://www.leilaoonline.com.br/lote/detalhe/59232", "18006")</f>
      </c>
      <c r="B155" s="4" t="s">
        <f>=HYPERLINK("https://www.leilaoonline.com.br/lote/detalhe/59232", "veja vídeo clique na 1 ª foto TRATOR VALTRA BH 210I 4X4, ANO 2014, FR88145, UND JATAÍ")</f>
      </c>
      <c r="C155" s="4" t="inlineStr">
        <is>
          <t>Vendido</t>
        </is>
      </c>
      <c r="D155" s="4" t="inlineStr">
        <is>
          <t>88</t>
        </is>
      </c>
      <c r="E155" s="5" t="inlineStr">
        <is>
          <t>138.000,01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=HYPERLINK("https://www.leilaoonline.com.br/lote/detalhe/59233", "18007")</f>
      </c>
      <c r="B156" s="4" t="s">
        <f>=HYPERLINK("https://www.leilaoonline.com.br/lote/detalhe/59233", "CHEVROLET S10/ ADVANTANGE D4X2, ANO 2010/2011, FLEX, FR163014, UND JATAÍ")</f>
      </c>
      <c r="C156" s="4" t="inlineStr">
        <is>
          <t>Não vendido</t>
        </is>
      </c>
      <c r="D156" s="4" t="inlineStr">
        <is>
          <t>47</t>
        </is>
      </c>
      <c r="E156" s="5" t="inlineStr">
        <is>
          <t>20.750,00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=HYPERLINK("https://www.leilaoonline.com.br/lote/detalhe/59234", "18008")</f>
      </c>
      <c r="B157" s="4" t="s">
        <f>=HYPERLINK("https://www.leilaoonline.com.br/lote/detalhe/59234", "CHEVROLET S10/ LS 2.4 FD2 4X2, ANO 2014/2014, FLEX, FR163054, UND JATAÍ")</f>
      </c>
      <c r="C157" s="4" t="inlineStr">
        <is>
          <t>Vendido</t>
        </is>
      </c>
      <c r="D157" s="4" t="inlineStr">
        <is>
          <t>71</t>
        </is>
      </c>
      <c r="E157" s="5" t="inlineStr">
        <is>
          <t>35.000,00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=HYPERLINK("https://www.leilaoonline.com.br/lote/detalhe/59235", "18009")</f>
      </c>
      <c r="B158" s="4" t="s">
        <f>=HYPERLINK("https://www.leilaoonline.com.br/lote/detalhe/59235", "2 COMPRESSORES E 2 MAQ. DE SOLDA, PATR143275/151286/151755, UND JATAÍ")</f>
      </c>
      <c r="C158" s="4" t="inlineStr">
        <is>
          <t>Não vendido</t>
        </is>
      </c>
      <c r="D158" s="4" t="inlineStr">
        <is>
          <t>34</t>
        </is>
      </c>
      <c r="E158" s="5" t="inlineStr">
        <is>
          <t>5.800,00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=HYPERLINK("https://www.leilaoonline.com.br/lote/detalhe/59236", "18010")</f>
      </c>
      <c r="B159" s="4" t="s">
        <f>=HYPERLINK("https://www.leilaoonline.com.br/lote/detalhe/59236", "BANCO DE CAMINHÃO, S/FR, UND JATAÍ")</f>
      </c>
      <c r="C159" s="4" t="inlineStr">
        <is>
          <t>Vendido</t>
        </is>
      </c>
      <c r="D159" s="4" t="inlineStr">
        <is>
          <t>29</t>
        </is>
      </c>
      <c r="E159" s="5" t="inlineStr">
        <is>
          <t>1.500,00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=HYPERLINK("https://www.leilaoonline.com.br/lote/detalhe/59237", "18011")</f>
      </c>
      <c r="B160" s="4" t="s">
        <f>=HYPERLINK("https://www.leilaoonline.com.br/lote/detalhe/59237", "TORRE DE OBSERVAÇÃO, S/FR, UND JATAÍ (venda como sucata)")</f>
      </c>
      <c r="C160" s="4" t="inlineStr">
        <is>
          <t>Vendido</t>
        </is>
      </c>
      <c r="D160" s="4" t="inlineStr">
        <is>
          <t>9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=HYPERLINK("https://www.leilaoonline.com.br/lote/detalhe/59884", "18012")</f>
      </c>
      <c r="B161" s="4" t="s">
        <f>=HYPERLINK("https://www.leilaoonline.com.br/lote/detalhe/59884", "CAMINHÃO SCANIA/P124CA6X4NZ 400, ANO 2003/2003, FRFR52867, UND JATAÍ - não funciona")</f>
      </c>
      <c r="C161" s="4" t="inlineStr">
        <is>
          <t>Não vendido</t>
        </is>
      </c>
      <c r="D161" s="4" t="inlineStr">
        <is>
          <t>47</t>
        </is>
      </c>
      <c r="E161" s="5" t="inlineStr">
        <is>
          <t>35.500,00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=HYPERLINK("https://www.leilaoonline.com.br/lote/detalhe/59889", "18013")</f>
      </c>
      <c r="B162" s="4" t="s">
        <f>=HYPERLINK("https://www.leilaoonline.com.br/lote/detalhe/59889", "CARRETA ABRIGO FAB.PRÓPRI, FR164371, UND JATAÍ")</f>
      </c>
      <c r="C162" s="4" t="inlineStr">
        <is>
          <t>Não vendido</t>
        </is>
      </c>
      <c r="D162" s="4" t="inlineStr">
        <is>
          <t>12</t>
        </is>
      </c>
      <c r="E162" s="5" t="inlineStr">
        <is>
          <t>2.200,00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=HYPERLINK("https://www.leilaoonline.com.br/lote/detalhe/59890", "18014")</f>
      </c>
      <c r="B163" s="4" t="s">
        <f>=HYPERLINK("https://www.leilaoonline.com.br/lote/detalhe/59890", "CARRETA ABRIGO FAB.PRÓPRI, FR164372, UND JATAÍ")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2.650,00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=HYPERLINK("https://www.leilaoonline.com.br/lote/detalhe/59891", "18015")</f>
      </c>
      <c r="B164" s="4" t="s">
        <f>=HYPERLINK("https://www.leilaoonline.com.br/lote/detalhe/59891", "CARRETA ABRIGO FAB.PRÓPRI, FR164376, UND JATAÍ")</f>
      </c>
      <c r="C164" s="4" t="inlineStr">
        <is>
          <t>Não vendido</t>
        </is>
      </c>
      <c r="D164" s="4" t="inlineStr">
        <is>
          <t>12</t>
        </is>
      </c>
      <c r="E164" s="5" t="inlineStr">
        <is>
          <t>2.200,00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=HYPERLINK("https://www.leilaoonline.com.br/lote/detalhe/60169", "18016")</f>
      </c>
      <c r="B165" s="4" t="s">
        <f>=HYPERLINK("https://www.leilaoonline.com.br/lote/detalhe/60169", "PLANTADEIRA DE CANA, FR165203, UND JATAÍ")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3.750,00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=HYPERLINK("https://www.leilaoonline.com.br/lote/detalhe/60170", "18017")</f>
      </c>
      <c r="B166" s="4" t="s">
        <f>=HYPERLINK("https://www.leilaoonline.com.br/lote/detalhe/60170", "PLANTADEIRA DE CANA, FR165204,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=HYPERLINK("https://www.leilaoonline.com.br/lote/detalhe/60171", "18018")</f>
      </c>
      <c r="B167" s="4" t="s">
        <f>=HYPERLINK("https://www.leilaoonline.com.br/lote/detalhe/60171", "PLANTADEIRA DE CANA, FR165205, UND JATAÍ")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3.900,00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=HYPERLINK("https://www.leilaoonline.com.br/lote/detalhe/60172", "18019")</f>
      </c>
      <c r="B168" s="4" t="s">
        <f>=HYPERLINK("https://www.leilaoonline.com.br/lote/detalhe/60172", "PLANTADEIRA DE CANA, FR165207, UND JATAÍ")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3.750,00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=HYPERLINK("https://www.leilaoonline.com.br/lote/detalhe/60173", "18020")</f>
      </c>
      <c r="B169" s="4" t="s">
        <f>=HYPERLINK("https://www.leilaoonline.com.br/lote/detalhe/60173", "veja vídeo clique na 1ª foto DIVERSOS IMPLEMENTOS,veja especificações, UND JATAÍ")</f>
      </c>
      <c r="C169" s="4" t="inlineStr">
        <is>
          <t>Não vendido</t>
        </is>
      </c>
      <c r="D169" s="4" t="inlineStr">
        <is>
          <t>88</t>
        </is>
      </c>
      <c r="E169" s="5" t="inlineStr">
        <is>
          <t>41.250,00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=HYPERLINK("https://www.leilaoonline.com.br/lote/detalhe/60174", "18021")</f>
      </c>
      <c r="B170" s="4" t="s">
        <f>=HYPERLINK("https://www.leilaoonline.com.br/lote/detalhe/60174", "PLANTADEIRA DE CANA, FR91550, UND JATAÍ")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3.900,00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=HYPERLINK("https://www.leilaoonline.com.br/lote/detalhe/59953", "20261")</f>
      </c>
      <c r="B171" s="4" t="s">
        <f>=HYPERLINK("https://www.leilaoonline.com.br/lote/detalhe/59953", "R/RANDONSP RQ CA 12,5M, ANO 2012/2012, FR139439, UND C PINTO")</f>
      </c>
      <c r="C171" s="4" t="inlineStr">
        <is>
          <t>Não vendido</t>
        </is>
      </c>
      <c r="D171" s="4" t="inlineStr">
        <is>
          <t>39</t>
        </is>
      </c>
      <c r="E171" s="5" t="inlineStr">
        <is>
          <t>38.500,00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=HYPERLINK("https://www.leilaoonline.com.br/lote/detalhe/59958", "20269")</f>
      </c>
      <c r="B172" s="4" t="s">
        <f>=HYPERLINK("https://www.leilaoonline.com.br/lote/detalhe/59958", "R/RANDONSP RQ CA 12,5M, ANO 2012/2012, FR139445, UND C PINTO")</f>
      </c>
      <c r="C172" s="4" t="inlineStr">
        <is>
          <t>Não vendido</t>
        </is>
      </c>
      <c r="D172" s="4" t="inlineStr">
        <is>
          <t>47</t>
        </is>
      </c>
      <c r="E172" s="5" t="inlineStr">
        <is>
          <t>38.500,00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=HYPERLINK("https://www.leilaoonline.com.br/lote/detalhe/59997", "20270")</f>
      </c>
      <c r="B173" s="4" t="s">
        <f>=HYPERLINK("https://www.leilaoonline.com.br/lote/detalhe/59997", "R/SERGOMEL RSCPI 4E 12,5M, ANO 2014/2014, FR17237, UND C PINTO")</f>
      </c>
      <c r="C173" s="4" t="inlineStr">
        <is>
          <t>Não vendido</t>
        </is>
      </c>
      <c r="D173" s="4" t="inlineStr">
        <is>
          <t>29</t>
        </is>
      </c>
      <c r="E173" s="5" t="inlineStr">
        <is>
          <t>29.500,00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=HYPERLINK("https://www.leilaoonline.com.br/lote/detalhe/59957", "20271")</f>
      </c>
      <c r="B174" s="4" t="s">
        <f>=HYPERLINK("https://www.leilaoonline.com.br/lote/detalhe/59957", "R/SERGOMEL RSCPI 4E 12,5M, ANO 2014/2014, FR17239, UND C PINTO")</f>
      </c>
      <c r="C174" s="4" t="inlineStr">
        <is>
          <t>Não vendido</t>
        </is>
      </c>
      <c r="D174" s="4" t="inlineStr">
        <is>
          <t>37</t>
        </is>
      </c>
      <c r="E174" s="5" t="inlineStr">
        <is>
          <t>33.500,00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=HYPERLINK("https://www.leilaoonline.com.br/lote/detalhe/60000", "20275")</f>
      </c>
      <c r="B175" s="4" t="s">
        <f>=HYPERLINK("https://www.leilaoonline.com.br/lote/detalhe/60000", " SULCADOR DMB 3 LINHAS COR AMARELA, FR48042, UND C PINTO")</f>
      </c>
      <c r="C175" s="4" t="inlineStr">
        <is>
          <t>Não vendido</t>
        </is>
      </c>
      <c r="D175" s="4" t="inlineStr">
        <is>
          <t>13</t>
        </is>
      </c>
      <c r="E175" s="5" t="inlineStr">
        <is>
          <t>800,00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=HYPERLINK("https://www.leilaoonline.com.br/lote/detalhe/60006", "20303")</f>
      </c>
      <c r="B176" s="4" t="s">
        <f>=HYPERLINK("https://www.leilaoonline.com.br/lote/detalhe/60006", " HIDROROL MARCA METALMAG, FR57268, UND C PINTO")</f>
      </c>
      <c r="C176" s="4" t="inlineStr">
        <is>
          <t>Não vendido</t>
        </is>
      </c>
      <c r="D176" s="4" t="inlineStr">
        <is>
          <t>19</t>
        </is>
      </c>
      <c r="E176" s="5" t="inlineStr">
        <is>
          <t>2.300,00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=HYPERLINK("https://www.leilaoonline.com.br/lote/detalhe/60007", "20347")</f>
      </c>
      <c r="B177" s="4" t="s">
        <f>=HYPERLINK("https://www.leilaoonline.com.br/lote/detalhe/60007", " 1 BATEDEIRA INDUSTRIAL, 3 TELEVISORES E 3  BALCÃO REFRIGERADO, S/FR, UND CAR PIRACICABA")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=HYPERLINK("https://www.leilaoonline.com.br/lote/detalhe/60003", "20348")</f>
      </c>
      <c r="B178" s="4" t="s">
        <f>=HYPERLINK("https://www.leilaoonline.com.br/lote/detalhe/60003", "SR/USICAMP SRCP E2 10000  PALHA, ANO 20062006,FR22542, UND C PINTO - (SINISTRADO RECUPERADO)")</f>
      </c>
      <c r="C178" s="4" t="inlineStr">
        <is>
          <t>Não vendido</t>
        </is>
      </c>
      <c r="D178" s="4" t="inlineStr">
        <is>
          <t>21</t>
        </is>
      </c>
      <c r="E178" s="5" t="inlineStr">
        <is>
          <t>13.000,00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=HYPERLINK("https://www.leilaoonline.com.br/lote/detalhe/60005", "20349")</f>
      </c>
      <c r="B179" s="4" t="s">
        <f>=HYPERLINK("https://www.leilaoonline.com.br/lote/detalhe/60005", " CARRETA  CALCÁRIO/TORTA , FR25434, UND C PINTO")</f>
      </c>
      <c r="C179" s="4" t="inlineStr">
        <is>
          <t>Não vendido</t>
        </is>
      </c>
      <c r="D179" s="4" t="inlineStr">
        <is>
          <t>9</t>
        </is>
      </c>
      <c r="E179" s="5" t="inlineStr">
        <is>
          <t>2.950,00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=HYPERLINK("https://www.leilaoonline.com.br/lote/detalhe/60004", "20350")</f>
      </c>
      <c r="B180" s="4" t="s">
        <f>=HYPERLINK("https://www.leilaoonline.com.br/lote/detalhe/60004", " PLANTADORA CANA ATA PCP 1102, FR37060, UND C PINTO")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3.900,00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=HYPERLINK("https://www.leilaoonline.com.br/lote/detalhe/59977", "21163")</f>
      </c>
      <c r="B181" s="4" t="s">
        <f>=HYPERLINK("https://www.leilaoonline.com.br/lote/detalhe/59977", " GERADOR E REDUTOR, S/FR (DESMONTAGEM POR CONTA DO COMPRADOR,  UND RAFARD veja especificações")</f>
      </c>
      <c r="C181" s="4" t="inlineStr">
        <is>
          <t>Vendido</t>
        </is>
      </c>
      <c r="D181" s="4" t="inlineStr">
        <is>
          <t>44</t>
        </is>
      </c>
      <c r="E181" s="5" t="inlineStr">
        <is>
          <t>19.000,00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=HYPERLINK("https://www.leilaoonline.com.br/lote/detalhe/59991", "21200")</f>
      </c>
      <c r="B182" s="4" t="s">
        <f>=HYPERLINK("https://www.leilaoonline.com.br/lote/detalhe/59991", " CARROCERIA CINZA CANA INTEIRA, ANO 2012, FR67343, UND RAFARD")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1.600,00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=HYPERLINK("https://www.leilaoonline.com.br/lote/detalhe/59972", "21201")</f>
      </c>
      <c r="B183" s="4" t="s">
        <f>=HYPERLINK("https://www.leilaoonline.com.br/lote/detalhe/59972", " CARROCERIA CANA INTEIRA COR CINZA, ANO 2012, FR67339, UND RAFARD")</f>
      </c>
      <c r="C183" s="4" t="inlineStr">
        <is>
          <t>Não vendido</t>
        </is>
      </c>
      <c r="D183" s="4" t="inlineStr">
        <is>
          <t>16</t>
        </is>
      </c>
      <c r="E183" s="5" t="inlineStr">
        <is>
          <t>4.000,00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=HYPERLINK("https://www.leilaoonline.com.br/lote/detalhe/59955", "21202")</f>
      </c>
      <c r="B184" s="4" t="s">
        <f>=HYPERLINK("https://www.leilaoonline.com.br/lote/detalhe/59955", "SR/USICAMP SRCP E2 10000 12,50 M(OBS SEM OS PNEUS), ANO 2009/2009, FR36173, UND RAFARD")</f>
      </c>
      <c r="C184" s="4" t="inlineStr">
        <is>
          <t>Vendido</t>
        </is>
      </c>
      <c r="D184" s="4" t="inlineStr">
        <is>
          <t>21</t>
        </is>
      </c>
      <c r="E184" s="5" t="inlineStr">
        <is>
          <t>31.500,00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=HYPERLINK("https://www.leilaoonline.com.br/lote/detalhe/59979", "21203")</f>
      </c>
      <c r="B185" s="4" t="s">
        <f>=HYPERLINK("https://www.leilaoonline.com.br/lote/detalhe/59979", " SR/RODOFORTSA SRC 2E 12,50M(OBS SEM OS PNEUS)), ANO 2008/2008, FR56318, UND RAFARD")</f>
      </c>
      <c r="C185" s="4" t="inlineStr">
        <is>
          <t>Vendido</t>
        </is>
      </c>
      <c r="D185" s="4" t="inlineStr">
        <is>
          <t>29</t>
        </is>
      </c>
      <c r="E185" s="5" t="inlineStr">
        <is>
          <t>37.500,00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=HYPERLINK("https://www.leilaoonline.com.br/lote/detalhe/60168", "21204")</f>
      </c>
      <c r="B186" s="4" t="s">
        <f>=HYPERLINK("https://www.leilaoonline.com.br/lote/detalhe/60168", "MATERIAIS DIVERSOS - FREEZER, CADEIRAS E....., S/FR, UND RAFARD veja especificações")</f>
      </c>
      <c r="C186" s="4" t="inlineStr">
        <is>
          <t>Vendido</t>
        </is>
      </c>
      <c r="D186" s="4" t="inlineStr">
        <is>
          <t>26</t>
        </is>
      </c>
      <c r="E186" s="5" t="inlineStr">
        <is>
          <t>1.450,00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=HYPERLINK("https://www.leilaoonline.com.br/lote/detalhe/59996", "22121")</f>
      </c>
      <c r="B187" s="4" t="s">
        <f>=HYPERLINK("https://www.leilaoonline.com.br/lote/detalhe/59996", " CAMINHÃO MERCEDES BENZ 2220 6X4  CANA INTEIRA, ANO 1987, FR22161, UND BOM RETIRO")</f>
      </c>
      <c r="C187" s="4" t="inlineStr">
        <is>
          <t>Lote retirado</t>
        </is>
      </c>
      <c r="D187" s="4" t="inlineStr">
        <is>
          <t>2</t>
        </is>
      </c>
      <c r="E187" s="5" t="inlineStr">
        <is>
          <t>9.000,00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=HYPERLINK("https://www.leilaoonline.com.br/lote/detalhe/59966", "22122")</f>
      </c>
      <c r="B188" s="4" t="s">
        <f>=HYPERLINK("https://www.leilaoonline.com.br/lote/detalhe/59966", " CARROC.TANQUE COMBATE INC, ANO 2010, FR57506, UND S HELENA")</f>
      </c>
      <c r="C188" s="4" t="inlineStr">
        <is>
          <t>Vendido</t>
        </is>
      </c>
      <c r="D188" s="4" t="inlineStr">
        <is>
          <t>31</t>
        </is>
      </c>
      <c r="E188" s="5" t="inlineStr">
        <is>
          <t>7.650,00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=HYPERLINK("https://www.leilaoonline.com.br/lote/detalhe/59956", "22123")</f>
      </c>
      <c r="B189" s="4" t="s">
        <f>=HYPERLINK("https://www.leilaoonline.com.br/lote/detalhe/59956", " TRANSBORDO SERMAG 08 T 51 2000, ANO 2008, FR10129, UND S HELENA")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4.750,00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=HYPERLINK("https://www.leilaoonline.com.br/lote/detalhe/59954", "22134")</f>
      </c>
      <c r="B190" s="4" t="s">
        <f>=HYPERLINK("https://www.leilaoonline.com.br/lote/detalhe/59954", " TRANSBORDO SANTAL 8 T, ANO 2009, FR22724, UND BOM RETIRO")</f>
      </c>
      <c r="C190" s="4" t="inlineStr">
        <is>
          <t>Vendido</t>
        </is>
      </c>
      <c r="D190" s="4" t="inlineStr">
        <is>
          <t>7</t>
        </is>
      </c>
      <c r="E190" s="5" t="inlineStr">
        <is>
          <t>7.500,00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=HYPERLINK("https://www.leilaoonline.com.br/lote/detalhe/60435", "22140")</f>
      </c>
      <c r="B191" s="4" t="s">
        <f>=HYPERLINK("https://www.leilaoonline.com.br/lote/detalhe/60435", " CAMINHÃO VW/15.180 EURO3 WORKER OFICINA, ANO 2010/2010, FR34100, UND SANTA HELENA")</f>
      </c>
      <c r="C191" s="4" t="inlineStr">
        <is>
          <t>Vendido</t>
        </is>
      </c>
      <c r="D191" s="4" t="inlineStr">
        <is>
          <t>60</t>
        </is>
      </c>
      <c r="E191" s="5" t="inlineStr">
        <is>
          <t>56.500,00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=HYPERLINK("https://www.leilaoonline.com.br/lote/detalhe/59962", "22149")</f>
      </c>
      <c r="B192" s="4" t="s">
        <f>=HYPERLINK("https://www.leilaoonline.com.br/lote/detalhe/59962", " TRANSBORDO ANTONIOSI ATA 12000 12T, ANO 201O, FR139244, UND S HELENA")</f>
      </c>
      <c r="C192" s="4" t="inlineStr">
        <is>
          <t>Vendido</t>
        </is>
      </c>
      <c r="D192" s="4" t="inlineStr">
        <is>
          <t>70</t>
        </is>
      </c>
      <c r="E192" s="5" t="inlineStr">
        <is>
          <t>22.600,00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=HYPERLINK("https://www.leilaoonline.com.br/lote/detalhe/59976", "23051")</f>
      </c>
      <c r="B193" s="4" t="s">
        <f>=HYPERLINK("https://www.leilaoonline.com.br/lote/detalhe/59976", " TRANSBORDO ATA 12000 12T, ANO 2010, FR68024, UND S FRANCISCO")</f>
      </c>
      <c r="C193" s="4" t="inlineStr">
        <is>
          <t>Vendido</t>
        </is>
      </c>
      <c r="D193" s="4" t="inlineStr">
        <is>
          <t>3</t>
        </is>
      </c>
      <c r="E193" s="5" t="inlineStr">
        <is>
          <t>5.150,00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=HYPERLINK("https://www.leilaoonline.com.br/lote/detalhe/59990", "23052")</f>
      </c>
      <c r="B194" s="4" t="s">
        <f>=HYPERLINK("https://www.leilaoonline.com.br/lote/detalhe/59990", " 6 CARCAÇAS DE PNEUS AGRÍCOLAS(2 - 18.4X34, 2 - 18.4X26, 2 - 14.9X24), UND S. FRANCISCO")</f>
      </c>
      <c r="C194" s="4" t="inlineStr">
        <is>
          <t>Vendido</t>
        </is>
      </c>
      <c r="D194" s="4" t="inlineStr">
        <is>
          <t>16</t>
        </is>
      </c>
      <c r="E194" s="5" t="inlineStr">
        <is>
          <t>3.700,00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=HYPERLINK("https://www.leilaoonline.com.br/lote/detalhe/59984", "24068")</f>
      </c>
      <c r="B195" s="4" t="s">
        <f>=HYPERLINK("https://www.leilaoonline.com.br/lote/detalhe/59984", " TRATOR VALTRA BH 210I 4X4, ANO 2014, FR61024, UND BOM RETIRO ")</f>
      </c>
      <c r="C195" s="4" t="inlineStr">
        <is>
          <t>Vendido</t>
        </is>
      </c>
      <c r="D195" s="4" t="inlineStr">
        <is>
          <t>81</t>
        </is>
      </c>
      <c r="E195" s="5" t="inlineStr">
        <is>
          <t>124.000,00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=HYPERLINK("https://www.leilaoonline.com.br/lote/detalhe/59969", "24079")</f>
      </c>
      <c r="B196" s="4" t="s">
        <f>=HYPERLINK("https://www.leilaoonline.com.br/lote/detalhe/59969", " TRATOR VALTRA BH 210I 4X4, ANO 2014, FR116537, UND BOM RETIRO")</f>
      </c>
      <c r="C196" s="4" t="inlineStr">
        <is>
          <t>Vendido</t>
        </is>
      </c>
      <c r="D196" s="4" t="inlineStr">
        <is>
          <t>80</t>
        </is>
      </c>
      <c r="E196" s="5" t="inlineStr">
        <is>
          <t>110.000,00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=HYPERLINK("https://www.leilaoonline.com.br/lote/detalhe/59983", "24117")</f>
      </c>
      <c r="B197" s="4" t="s">
        <f>=HYPERLINK("https://www.leilaoonline.com.br/lote/detalhe/59983", " ADUBADEIRA MARCA JUMIL MODELO JM3520SH, FR57317, UND BOM RETIRO ")</f>
      </c>
      <c r="C197" s="4" t="inlineStr">
        <is>
          <t>Não vendido</t>
        </is>
      </c>
      <c r="D197" s="4" t="inlineStr">
        <is>
          <t>8</t>
        </is>
      </c>
      <c r="E197" s="5" t="inlineStr">
        <is>
          <t>1.400,00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=HYPERLINK("https://www.leilaoonline.com.br/lote/detalhe/59978", "24123")</f>
      </c>
      <c r="B198" s="4" t="s">
        <f>=HYPERLINK("https://www.leilaoonline.com.br/lote/detalhe/59978", " REBOQUE ANTONINI 7,60M, ANO 1992/1992, FR66051, NECESSITA REMARCAR CHASSIS, UND BOM RETIRO")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7.500,00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=HYPERLINK("https://www.leilaoonline.com.br/lote/detalhe/59975", "24164")</f>
      </c>
      <c r="B199" s="4" t="s">
        <f>=HYPERLINK("https://www.leilaoonline.com.br/lote/detalhe/59975", " TRATOR VALTRA BH 210I 4X4, ANO 2014, FR173320, UND BOM RETIRO - não funciona")</f>
      </c>
      <c r="C199" s="4" t="inlineStr">
        <is>
          <t>Não vendido</t>
        </is>
      </c>
      <c r="D199" s="4" t="inlineStr">
        <is>
          <t>77</t>
        </is>
      </c>
      <c r="E199" s="5" t="inlineStr">
        <is>
          <t>95.000,00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=HYPERLINK("https://www.leilaoonline.com.br/lote/detalhe/59998", "24211")</f>
      </c>
      <c r="B200" s="4" t="s">
        <f>=HYPERLINK("https://www.leilaoonline.com.br/lote/detalhe/59998", " CAMINHÃO M.BENZ/AXOR 3344S 6X4, ANO 2015/2015, FR58639, UND BOM RETIRO ")</f>
      </c>
      <c r="C200" s="4" t="inlineStr">
        <is>
          <t>Vendido</t>
        </is>
      </c>
      <c r="D200" s="4" t="inlineStr">
        <is>
          <t>155</t>
        </is>
      </c>
      <c r="E200" s="5" t="inlineStr">
        <is>
          <t>171.000,00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=HYPERLINK("https://www.leilaoonline.com.br/lote/detalhe/59992", "24234")</f>
      </c>
      <c r="B201" s="4" t="s">
        <f>=HYPERLINK("https://www.leilaoonline.com.br/lote/detalhe/59992", " QUEBRA LOMBO (DMB), FR67135, UND BOM RETIRO")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350,00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=HYPERLINK("https://www.leilaoonline.com.br/lote/detalhe/59963", "24252")</f>
      </c>
      <c r="B202" s="4" t="s">
        <f>=HYPERLINK("https://www.leilaoonline.com.br/lote/detalhe/59963", " PARTE DE IMPLEMENTOS(FR140012/139909), UND BOM RETIRO")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=HYPERLINK("https://www.leilaoonline.com.br/lote/detalhe/59980", "24254")</f>
      </c>
      <c r="B203" s="4" t="s">
        <f>=HYPERLINK("https://www.leilaoonline.com.br/lote/detalhe/59980", " CAMINHÃO M.B./M.BENZ L 2220 6X4, ANO 1988/1988, FRFR34075, UND BOM RETIRO (não funciona)")</f>
      </c>
      <c r="C203" s="4" t="inlineStr">
        <is>
          <t>Vendido</t>
        </is>
      </c>
      <c r="D203" s="4" t="inlineStr">
        <is>
          <t>53</t>
        </is>
      </c>
      <c r="E203" s="5" t="inlineStr">
        <is>
          <t>22.000,00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=HYPERLINK("https://www.leilaoonline.com.br/lote/detalhe/59970", "24266")</f>
      </c>
      <c r="B204" s="4" t="s">
        <f>=HYPERLINK("https://www.leilaoonline.com.br/lote/detalhe/59970", " TRANSBORDO SANTAL 12, ANO 2008,  FR22718, (585460) UND BOM RETIRO")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5.800,00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=HYPERLINK("https://www.leilaoonline.com.br/lote/detalhe/59987", "24290")</f>
      </c>
      <c r="B205" s="4" t="s">
        <f>=HYPERLINK("https://www.leilaoonline.com.br/lote/detalhe/59987", " COLHEDORA JOHN DEERE 3520 ANO 2009, FR163611 (ATIVO 343/9596), UND BOM RETIRO")</f>
      </c>
      <c r="C205" s="4" t="inlineStr">
        <is>
          <t>Não vendido</t>
        </is>
      </c>
      <c r="D205" s="4" t="inlineStr">
        <is>
          <t>17</t>
        </is>
      </c>
      <c r="E205" s="5" t="inlineStr">
        <is>
          <t>28.500,00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=HYPERLINK("https://www.leilaoonline.com.br/lote/detalhe/59982", "24325")</f>
      </c>
      <c r="B206" s="4" t="s">
        <f>=HYPERLINK("https://www.leilaoonline.com.br/lote/detalhe/59982", "SUCATA CAMINHÃO M.BENZ AXOR 3344 6X4 CAV(QUEIMADO)TANQUE FIBRA(QUEIMADO), FR10629/FR361170, UND B RETIRO")</f>
      </c>
      <c r="C206" s="4" t="inlineStr">
        <is>
          <t>Não vendido</t>
        </is>
      </c>
      <c r="D206" s="4" t="inlineStr">
        <is>
          <t>7</t>
        </is>
      </c>
      <c r="E206" s="5" t="inlineStr">
        <is>
          <t>13.000,00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=HYPERLINK("https://www.leilaoonline.com.br/lote/detalhe/59999", "24336")</f>
      </c>
      <c r="B207" s="4" t="s">
        <f>=HYPERLINK("https://www.leilaoonline.com.br/lote/detalhe/59999", " PARTES DE IMPLEMENTOS (FR139901/FR25050), VENDA COMO SUCATA, UND BOM RETIRO")</f>
      </c>
      <c r="C207" s="4" t="inlineStr">
        <is>
          <t>Não vendido</t>
        </is>
      </c>
      <c r="D207" s="4" t="inlineStr">
        <is>
          <t>41</t>
        </is>
      </c>
      <c r="E207" s="5" t="inlineStr">
        <is>
          <t>6.350,00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=HYPERLINK("https://www.leilaoonline.com.br/lote/detalhe/59995", "24342")</f>
      </c>
      <c r="B208" s="4" t="s">
        <f>=HYPERLINK("https://www.leilaoonline.com.br/lote/detalhe/59995", " TRATOR VALTRA BH 210I 4X4, ANO 2014, FR116535, UND BOM RETIRO  - não funciona -")</f>
      </c>
      <c r="C208" s="4" t="inlineStr">
        <is>
          <t>Vendido</t>
        </is>
      </c>
      <c r="D208" s="4" t="inlineStr">
        <is>
          <t>108</t>
        </is>
      </c>
      <c r="E208" s="5" t="inlineStr">
        <is>
          <t>94.000,00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=HYPERLINK("https://www.leilaoonline.com.br/lote/detalhe/59971", "24343")</f>
      </c>
      <c r="B209" s="4" t="s">
        <f>=HYPERLINK("https://www.leilaoonline.com.br/lote/detalhe/59971", " ADUBADEIRA MARCA JUMIL MODELO JM3520SH, FR57306, UND BOM RETIRO 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=HYPERLINK("https://www.leilaoonline.com.br/lote/detalhe/59973", "24344")</f>
      </c>
      <c r="B210" s="4" t="s">
        <f>=HYPERLINK("https://www.leilaoonline.com.br/lote/detalhe/59973", " TRATOR VALTRA BH 210I 4X4, ANO 2014, FR116520, UND BOM RETIRO")</f>
      </c>
      <c r="C210" s="4" t="inlineStr">
        <is>
          <t>Vendido</t>
        </is>
      </c>
      <c r="D210" s="4" t="inlineStr">
        <is>
          <t>123</t>
        </is>
      </c>
      <c r="E210" s="5" t="inlineStr">
        <is>
          <t>120.000,00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=HYPERLINK("https://www.leilaoonline.com.br/lote/detalhe/60001", "24345")</f>
      </c>
      <c r="B211" s="4" t="s">
        <f>=HYPERLINK("https://www.leilaoonline.com.br/lote/detalhe/60001", " TRATOR VALTRA BH 210I 4X4, ANO 2014, FR116553, UND BOM RETIRO")</f>
      </c>
      <c r="C211" s="4" t="inlineStr">
        <is>
          <t>Vendido</t>
        </is>
      </c>
      <c r="D211" s="4" t="inlineStr">
        <is>
          <t>127</t>
        </is>
      </c>
      <c r="E211" s="5" t="inlineStr">
        <is>
          <t>121.500,00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=HYPERLINK("https://www.leilaoonline.com.br/lote/detalhe/59985", "24346")</f>
      </c>
      <c r="B212" s="4" t="s">
        <f>=HYPERLINK("https://www.leilaoonline.com.br/lote/detalhe/59985", " CARRETA CALCÁRIO/TORTA, ANO 2008, FR25435, UND BOM RETIRO")</f>
      </c>
      <c r="C212" s="4" t="inlineStr">
        <is>
          <t>Não vendido</t>
        </is>
      </c>
      <c r="D212" s="4" t="inlineStr">
        <is>
          <t>3</t>
        </is>
      </c>
      <c r="E212" s="5" t="inlineStr">
        <is>
          <t>1.850,00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=HYPERLINK("https://www.leilaoonline.com.br/lote/detalhe/59988", "24347")</f>
      </c>
      <c r="B213" s="4" t="s">
        <f>=HYPERLINK("https://www.leilaoonline.com.br/lote/detalhe/59988", " CULTIVADOR JUMIL, FR57303, UND BOM RETIRO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=HYPERLINK("https://www.leilaoonline.com.br/lote/detalhe/59967", "24348")</f>
      </c>
      <c r="B214" s="4" t="s">
        <f>=HYPERLINK("https://www.leilaoonline.com.br/lote/detalhe/59967", " TRATOR NEW HOLLAND T7.245 4WD, ANO 2012, FR49551, UND BOM RETIRO ")</f>
      </c>
      <c r="C214" s="4" t="inlineStr">
        <is>
          <t>Vendido</t>
        </is>
      </c>
      <c r="D214" s="4" t="inlineStr">
        <is>
          <t>96</t>
        </is>
      </c>
      <c r="E214" s="5" t="inlineStr">
        <is>
          <t>122.000,00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=HYPERLINK("https://www.leilaoonline.com.br/lote/detalhe/59960", "24349")</f>
      </c>
      <c r="B215" s="4" t="s">
        <f>=HYPERLINK("https://www.leilaoonline.com.br/lote/detalhe/59960", " TRATOR NEW HOLLAND T7.245 4WD, ANO 2012, FR49552, UND BOM RETIRO ")</f>
      </c>
      <c r="C215" s="4" t="inlineStr">
        <is>
          <t>Vendido</t>
        </is>
      </c>
      <c r="D215" s="4" t="inlineStr">
        <is>
          <t>110</t>
        </is>
      </c>
      <c r="E215" s="5" t="inlineStr">
        <is>
          <t>111.500,00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=HYPERLINK("https://www.leilaoonline.com.br/lote/detalhe/59981", "24350")</f>
      </c>
      <c r="B216" s="4" t="s">
        <f>=HYPERLINK("https://www.leilaoonline.com.br/lote/detalhe/59981", " TRANSBORDO SERMAG 10 T, ANO 2007, FR55019, UND BOM RETIRO")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4.750,00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=HYPERLINK("https://www.leilaoonline.com.br/lote/detalhe/59968", "24351")</f>
      </c>
      <c r="B217" s="4" t="s">
        <f>=HYPERLINK("https://www.leilaoonline.com.br/lote/detalhe/59968", "REB/FNV FRUEHAUF RCR 7,60 M TRANSBORDO, ANO 1986/1986  F81924/84754, UND BOM RETIRO")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7.500,00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=HYPERLINK("https://www.leilaoonline.com.br/lote/detalhe/60002", "24352")</f>
      </c>
      <c r="B218" s="4" t="s">
        <f>=HYPERLINK("https://www.leilaoonline.com.br/lote/detalhe/60002", " PLANTADORA C/ ADUB 1,50M DMB PCP6000, FR48211, UND BOM RETIRO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3.750,00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=HYPERLINK("https://www.leilaoonline.com.br/lote/detalhe/59993", "24353")</f>
      </c>
      <c r="B219" s="4" t="s">
        <f>=HYPERLINK("https://www.leilaoonline.com.br/lote/detalhe/59993", " PLANTADORA C/ ADUB 1,50M DMB PCP6000, FR57298, FR57298, UND BOM RETIRO 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3.900,00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=HYPERLINK("https://www.leilaoonline.com.br/lote/detalhe/59964", "24354")</f>
      </c>
      <c r="B220" s="4" t="s">
        <f>=HYPERLINK("https://www.leilaoonline.com.br/lote/detalhe/59964", " PLANTADORA C/ ADUB 1,50M DMB PCP6000, FR57299, UND BOM RETIRO")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3.750,00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=HYPERLINK("https://www.leilaoonline.com.br/lote/detalhe/59961", "24355")</f>
      </c>
      <c r="B221" s="4" t="s">
        <f>=HYPERLINK("https://www.leilaoonline.com.br/lote/detalhe/59961", " R/RANDON SR CT PRANCHA SEMI-REBOQUE 2 EIXOS 26T 1000X20, ANO 2010/2011, FR59905, UND BOM RETIRO")</f>
      </c>
      <c r="C221" s="4" t="inlineStr">
        <is>
          <t>Não vendido</t>
        </is>
      </c>
      <c r="D221" s="4" t="inlineStr">
        <is>
          <t>96</t>
        </is>
      </c>
      <c r="E221" s="5" t="inlineStr">
        <is>
          <t>76.000,00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=HYPERLINK("https://www.leilaoonline.com.br/lote/detalhe/59965", "24356")</f>
      </c>
      <c r="B222" s="4" t="s">
        <f>=HYPERLINK("https://www.leilaoonline.com.br/lote/detalhe/59965", " REBOQUE COR AZUL FNV 7,60M, ANO 1990, FR36027, UND BOM RETIRO")</f>
      </c>
      <c r="C222" s="4" t="inlineStr">
        <is>
          <t>Lote retirado</t>
        </is>
      </c>
      <c r="D222" s="4" t="inlineStr">
        <is>
          <t>2</t>
        </is>
      </c>
      <c r="E222" s="5" t="inlineStr">
        <is>
          <t>5.000,00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=HYPERLINK("https://www.leilaoonline.com.br/lote/detalhe/59959", "24357")</f>
      </c>
      <c r="B223" s="4" t="s">
        <f>=HYPERLINK("https://www.leilaoonline.com.br/lote/detalhe/59959", "REB/JK CB 9,60M CANA INTEIRA, ANO 2002/2002, FR56213, UND BOM RETIRO ")</f>
      </c>
      <c r="C223" s="4" t="inlineStr">
        <is>
          <t>Não vendido</t>
        </is>
      </c>
      <c r="D223" s="4" t="inlineStr">
        <is>
          <t>3</t>
        </is>
      </c>
      <c r="E223" s="5" t="inlineStr">
        <is>
          <t>13.500,00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=HYPERLINK("https://www.leilaoonline.com.br/lote/detalhe/59994", "24358")</f>
      </c>
      <c r="B224" s="4" t="s">
        <f>=HYPERLINK("https://www.leilaoonline.com.br/lote/detalhe/59994", " IMPLEMENTO,  S/FR, UND B RETIRO")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1.000,00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=HYPERLINK("https://www.leilaoonline.com.br/lote/detalhe/59974", "24359")</f>
      </c>
      <c r="B225" s="4" t="s">
        <f>=HYPERLINK("https://www.leilaoonline.com.br/lote/detalhe/59974", " REB/ANTONINI 7,60M CARROCERIA TRANSBORDO, ANO 1996/1996, FR46805, UND BOM RETIRO")</f>
      </c>
      <c r="C225" s="4" t="inlineStr">
        <is>
          <t>Vendido</t>
        </is>
      </c>
      <c r="D225" s="4" t="inlineStr">
        <is>
          <t>2</t>
        </is>
      </c>
      <c r="E225" s="5" t="inlineStr">
        <is>
          <t>8.000,00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=HYPERLINK("https://www.leilaoonline.com.br/lote/detalhe/59986", "24360")</f>
      </c>
      <c r="B226" s="4" t="s">
        <f>=HYPERLINK("https://www.leilaoonline.com.br/lote/detalhe/59986", " PARTES DE DIVERSOS IMPLEMENTOS, S/FR, UND B RETIRO")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400,00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=HYPERLINK("https://www.leilaoonline.com.br/lote/detalhe/59989", "24361")</f>
      </c>
      <c r="B227" s="4" t="s">
        <f>=HYPERLINK("https://www.leilaoonline.com.br/lote/detalhe/59989", " SUBSOLADOR ARADO (STARA), FR139904, UND B RETIRO")</f>
      </c>
      <c r="C227" s="4" t="inlineStr">
        <is>
          <t>Vendido</t>
        </is>
      </c>
      <c r="D227" s="4" t="inlineStr">
        <is>
          <t>21</t>
        </is>
      </c>
      <c r="E227" s="5" t="inlineStr">
        <is>
          <t>4.000,00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=HYPERLINK("https://www.leilaoonline.com.br/lote/detalhe/59874", "24509")</f>
      </c>
      <c r="B228" s="4" t="s">
        <f>=HYPERLINK("https://www.leilaoonline.com.br/lote/detalhe/59874", "S. REBOQUE SR/USICAMP SRCP E2 10000 12,50 M, ANO 2009/2009, FR164022, UND JATAÍ")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=HYPERLINK("https://www.leilaoonline.com.br/lote/detalhe/59875", "24510")</f>
      </c>
      <c r="B229" s="4" t="s">
        <f>=HYPERLINK("https://www.leilaoonline.com.br/lote/detalhe/59875", "S. REBOQUE SR/USICAMP SRCP E2 10000 12,50 M, ANO 2009/2009, FR164024, UND JATAÍ")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=HYPERLINK("https://www.leilaoonline.com.br/lote/detalhe/59876", "24517")</f>
      </c>
      <c r="B230" s="4" t="s">
        <f>=HYPERLINK("https://www.leilaoonline.com.br/lote/detalhe/59876", "S. REBOQUE SR/USICAMP SRCP E2 10000 12,50 M, ANO 2009/2009, FR164086, UND JATAÍ")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10.500,00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=HYPERLINK("https://www.leilaoonline.com.br/lote/detalhe/59877", "24519")</f>
      </c>
      <c r="B231" s="4" t="s">
        <f>=HYPERLINK("https://www.leilaoonline.com.br/lote/detalhe/59877", "REBOQUE 4E R/RANDONSP RQ CA 12,5M, ANO 2010/2011, FR164121, UND JATAÍ")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12.000,00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=HYPERLINK("https://www.leilaoonline.com.br/lote/detalhe/59878", "24527")</f>
      </c>
      <c r="B232" s="4" t="s">
        <f>=HYPERLINK("https://www.leilaoonline.com.br/lote/detalhe/59878", "REBOQUE R/SOUFER CA 4E S.ISABEL 12,5M, ANO 2012/2012, FR164187, UND JATAÍ")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=HYPERLINK("https://www.leilaoonline.com.br/lote/detalhe/59879", "24534")</f>
      </c>
      <c r="B233" s="4" t="s">
        <f>=HYPERLINK("https://www.leilaoonline.com.br/lote/detalhe/59879", "REBOQUE 4E R/RANDONSP RQ CA 12,5M, ANO 2010/2010, FR36253, UND JATAÍ")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10.500,00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=HYPERLINK("https://www.leilaoonline.com.br/lote/detalhe/59880", "24537")</f>
      </c>
      <c r="B234" s="4" t="s">
        <f>=HYPERLINK("https://www.leilaoonline.com.br/lote/detalhe/59880", "REBOQUE 4E R/RANDONSP RQ CA 12,5M, ANO 2010/2010, FR36259, UND JATAÍ")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=HYPERLINK("https://www.leilaoonline.com.br/lote/detalhe/59881", "24538")</f>
      </c>
      <c r="B235" s="4" t="s">
        <f>=HYPERLINK("https://www.leilaoonline.com.br/lote/detalhe/59881", "REBOQUE 4E R/RANDONSP RQ CA 12,5M, ANO 2010/2010, FR36262, UND JATAÍ")</f>
      </c>
      <c r="C235" s="4" t="inlineStr">
        <is>
          <t>Não vendido</t>
        </is>
      </c>
      <c r="D235" s="4" t="inlineStr">
        <is>
          <t>3</t>
        </is>
      </c>
      <c r="E235" s="5" t="inlineStr">
        <is>
          <t>11.500,00</t>
        </is>
      </c>
      <c r="F2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2026-05-01T07:16:34.00Z</dcterms:created>
  <dc:creator>Tellks Tecnologia</dc:creator>
  <cp:revision>0</cp:revision>
</cp:coreProperties>
</file>