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52 TRATORES - MOTONIVELADORA - 6 CAMINHÕES -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=HYPERLINK("https://www.leilaoonline.com.br/lote/detalhe/62611", "2006")</f>
      </c>
      <c r="B11" s="4" t="s">
        <f>=HYPERLINK("https://www.leilaoonline.com.br/lote/detalhe/62611", " TRATOR VALTRA 205 HIFLOW 4X4, ANO 2011, FR360665, UND DIAMANTE")</f>
      </c>
      <c r="C11" s="4" t="inlineStr">
        <is>
          <t>Vendido</t>
        </is>
      </c>
      <c r="D11" s="4" t="inlineStr">
        <is>
          <t>45</t>
        </is>
      </c>
      <c r="E11" s="5" t="inlineStr">
        <is>
          <t>87.000,00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=HYPERLINK("https://www.leilaoonline.com.br/lote/detalhe/62613", "2008")</f>
      </c>
      <c r="B12" s="4" t="s">
        <f>=HYPERLINK("https://www.leilaoonline.com.br/lote/detalhe/62613", " TRATOR VALTRA 205 HIFLOW 4X4, ANO 2011, FR360647, UND DIAMANTE")</f>
      </c>
      <c r="C12" s="4" t="inlineStr">
        <is>
          <t>Vendido</t>
        </is>
      </c>
      <c r="D12" s="4" t="inlineStr">
        <is>
          <t>39</t>
        </is>
      </c>
      <c r="E12" s="5" t="inlineStr">
        <is>
          <t>86.000,00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=HYPERLINK("https://www.leilaoonline.com.br/lote/detalhe/62610", "2011")</f>
      </c>
      <c r="B13" s="4" t="s">
        <f>=HYPERLINK("https://www.leilaoonline.com.br/lote/detalhe/62610", " TRATOR VALTRA 205 HIFLOW 4X4, ANO 2011, FR360639, UND DIAMANTE")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85.000,00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=HYPERLINK("https://www.leilaoonline.com.br/lote/detalhe/62575", "2039")</f>
      </c>
      <c r="B14" s="4" t="s">
        <f>=HYPERLINK("https://www.leilaoonline.com.br/lote/detalhe/62575", "4 MUFRA MTU E 3 FILTROS (peças para embarcação de transporte), S/FR, UND DIAMANTE")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1.700,00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=HYPERLINK("https://www.leilaoonline.com.br/lote/detalhe/62576", "2040")</f>
      </c>
      <c r="B15" s="4" t="s">
        <f>=HYPERLINK("https://www.leilaoonline.com.br/lote/detalhe/62576", "3 MAQUINA DE SOLDA, 1 COMPRESSOR, PATR.135905/183164, UND DIAMANTE")</f>
      </c>
      <c r="C15" s="4" t="inlineStr">
        <is>
          <t>Vendido</t>
        </is>
      </c>
      <c r="D15" s="4" t="inlineStr">
        <is>
          <t>11</t>
        </is>
      </c>
      <c r="E15" s="5" t="inlineStr">
        <is>
          <t>2.250,00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=HYPERLINK("https://www.leilaoonline.com.br/lote/detalhe/62577", "2041")</f>
      </c>
      <c r="B16" s="4" t="s">
        <f>=HYPERLINK("https://www.leilaoonline.com.br/lote/detalhe/62577", "EMPILHADEIRA MANUAL FM 1016, S/FR, UND DIAMANTE")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=HYPERLINK("https://www.leilaoonline.com.br/lote/detalhe/62612", "2446")</f>
      </c>
      <c r="B17" s="4" t="s">
        <f>=HYPERLINK("https://www.leilaoonline.com.br/lote/detalhe/62612", " TRATOR VALTRA 205 HIFLOW 4X4, ANO 2011, FR360626, UND DIAMANTE")</f>
      </c>
      <c r="C17" s="4" t="inlineStr">
        <is>
          <t>Vendido</t>
        </is>
      </c>
      <c r="D17" s="4" t="inlineStr">
        <is>
          <t>43</t>
        </is>
      </c>
      <c r="E17" s="5" t="inlineStr">
        <is>
          <t>87.000,00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=HYPERLINK("https://www.leilaoonline.com.br/lote/detalhe/63388", "3049")</f>
      </c>
      <c r="B18" s="4" t="s">
        <f>=HYPERLINK("https://www.leilaoonline.com.br/lote/detalhe/63388", " 3 MOTO BOMBA, PATR.054516, UND BARRA")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850,00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=HYPERLINK("https://www.leilaoonline.com.br/lote/detalhe/61766", "3101")</f>
      </c>
      <c r="B19" s="4" t="s">
        <f>=HYPERLINK("https://www.leilaoonline.com.br/lote/detalhe/61766", " TRATOR VALTRA BT 190, ANO 2014, FR100927, UND BARRA")</f>
      </c>
      <c r="C19" s="4" t="inlineStr">
        <is>
          <t>Vendido</t>
        </is>
      </c>
      <c r="D19" s="4" t="inlineStr">
        <is>
          <t>92</t>
        </is>
      </c>
      <c r="E19" s="5" t="inlineStr">
        <is>
          <t>106.000,00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=HYPERLINK("https://www.leilaoonline.com.br/lote/detalhe/61763", "3106")</f>
      </c>
      <c r="B20" s="4" t="s">
        <f>=HYPERLINK("https://www.leilaoonline.com.br/lote/detalhe/61763", "TRATOR VALTRA BH 210I 4X4, ANO 2014, FR61028, UND BARRA")</f>
      </c>
      <c r="C20" s="4" t="inlineStr">
        <is>
          <t>Não vendido</t>
        </is>
      </c>
      <c r="D20" s="4" t="inlineStr">
        <is>
          <t>81</t>
        </is>
      </c>
      <c r="E20" s="5" t="inlineStr">
        <is>
          <t>90.500,00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=HYPERLINK("https://www.leilaoonline.com.br/lote/detalhe/61765", "3114")</f>
      </c>
      <c r="B21" s="4" t="s">
        <f>=HYPERLINK("https://www.leilaoonline.com.br/lote/detalhe/61765", " TRATOR VALTRA BT 190, ANO 2014, FR100925, UND BARRA")</f>
      </c>
      <c r="C21" s="4" t="inlineStr">
        <is>
          <t>Vendido</t>
        </is>
      </c>
      <c r="D21" s="4" t="inlineStr">
        <is>
          <t>85</t>
        </is>
      </c>
      <c r="E21" s="5" t="inlineStr">
        <is>
          <t>108.000,00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=HYPERLINK("https://www.leilaoonline.com.br/lote/detalhe/63404", "3133")</f>
      </c>
      <c r="B22" s="4" t="s">
        <f>=HYPERLINK("https://www.leilaoonline.com.br/lote/detalhe/63404", " 4 Rodas aro15 e 80 rodas 7.50-20 todas completas com os anéis, S/FR, UND BARRA")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=HYPERLINK("https://www.leilaoonline.com.br/lote/detalhe/63389", "3138")</f>
      </c>
      <c r="B23" s="4" t="s">
        <f>=HYPERLINK("https://www.leilaoonline.com.br/lote/detalhe/63389", " 1 GERADOR A GAS. 2500W E 1 MAQ. DE PLASMA, FR102541/149652, UND BARRA")</f>
      </c>
      <c r="C23" s="4" t="inlineStr">
        <is>
          <t>Vendido</t>
        </is>
      </c>
      <c r="D23" s="4" t="inlineStr">
        <is>
          <t>15</t>
        </is>
      </c>
      <c r="E23" s="5" t="inlineStr">
        <is>
          <t>2.450,00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=HYPERLINK("https://www.leilaoonline.com.br/lote/detalhe/63390", "3139")</f>
      </c>
      <c r="B24" s="4" t="s">
        <f>=HYPERLINK("https://www.leilaoonline.com.br/lote/detalhe/63390", " 1 GERADOR A GAS. 2500W E 1 COMPRESSOR MAKITA MID MAX 2400, FR102460UND BARRA")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=HYPERLINK("https://www.leilaoonline.com.br/lote/detalhe/63391", "3156")</f>
      </c>
      <c r="B25" s="4" t="s">
        <f>=HYPERLINK("https://www.leilaoonline.com.br/lote/detalhe/63391", "SR/USICAMP SRCP E2 10000, ANO 2008/2008, FR96257, UND BARRA")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19.500,00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=HYPERLINK("https://www.leilaoonline.com.br/lote/detalhe/62578", "3165")</f>
      </c>
      <c r="B26" s="4" t="s">
        <f>=HYPERLINK("https://www.leilaoonline.com.br/lote/detalhe/62578", "SUCATA DE MOTORES ELÉTRICOS, S/FR, UND BARRA (VENDA POR LOTE)")</f>
      </c>
      <c r="C26" s="4" t="inlineStr">
        <is>
          <t>Vendido</t>
        </is>
      </c>
      <c r="D26" s="4" t="inlineStr">
        <is>
          <t>25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=HYPERLINK("https://www.leilaoonline.com.br/lote/detalhe/62579", "3166")</f>
      </c>
      <c r="B27" s="4" t="s">
        <f>=HYPERLINK("https://www.leilaoonline.com.br/lote/detalhe/62579", "TRATOR CASE 180 MAXXUM, ANO 2010, FR49545, UND BARRA (NÃO FUNCIONA FALTANDO PEÇAS)")</f>
      </c>
      <c r="C27" s="4" t="inlineStr">
        <is>
          <t>Vendido</t>
        </is>
      </c>
      <c r="D27" s="4" t="inlineStr">
        <is>
          <t>66</t>
        </is>
      </c>
      <c r="E27" s="5" t="inlineStr">
        <is>
          <t>51.000,00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=HYPERLINK("https://www.leilaoonline.com.br/lote/detalhe/62580", "3167")</f>
      </c>
      <c r="B28" s="4" t="s">
        <f>=HYPERLINK("https://www.leilaoonline.com.br/lote/detalhe/62580", "TRATOR VALTRA BH 210 I, ANO 2014,  FR100720, SÉRIE AVTT2016JEM000485, UND BARRA")</f>
      </c>
      <c r="C28" s="4" t="inlineStr">
        <is>
          <t>Vendido</t>
        </is>
      </c>
      <c r="D28" s="4" t="inlineStr">
        <is>
          <t>107</t>
        </is>
      </c>
      <c r="E28" s="5" t="inlineStr">
        <is>
          <t>121.000,00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=HYPERLINK("https://www.leilaoonline.com.br/lote/detalhe/62581", "3168")</f>
      </c>
      <c r="B29" s="4" t="s">
        <f>=HYPERLINK("https://www.leilaoonline.com.br/lote/detalhe/62581", "TRATOR VALTRA BH 205, ANO 2009, FR163443, UND BARRA")</f>
      </c>
      <c r="C29" s="4" t="inlineStr">
        <is>
          <t>Vendido</t>
        </is>
      </c>
      <c r="D29" s="4" t="inlineStr">
        <is>
          <t>109</t>
        </is>
      </c>
      <c r="E29" s="5" t="inlineStr">
        <is>
          <t>104.500,00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=HYPERLINK("https://www.leilaoonline.com.br/lote/detalhe/63204", "3169")</f>
      </c>
      <c r="B30" s="4" t="s">
        <f>=HYPERLINK("https://www.leilaoonline.com.br/lote/detalhe/63204", "165 itens: 57 MONITORES - 62 RECEPTORES - 34 RÁDIOS E 12 ATU, S/FR, UND BARRA")</f>
      </c>
      <c r="C30" s="4" t="inlineStr">
        <is>
          <t>Vendido</t>
        </is>
      </c>
      <c r="D30" s="4" t="inlineStr">
        <is>
          <t>1005</t>
        </is>
      </c>
      <c r="E30" s="5" t="inlineStr">
        <is>
          <t>470.200,00</t>
        </is>
      </c>
      <c r="F30" s="4" t="inlineStr">
        <is>
          <t>10000.00</t>
        </is>
      </c>
    </row>
    <row collapsed="false" customFormat="false" customHeight="false" hidden="false" ht="12.1" outlineLevel="0" r="31">
      <c r="A31" s="5" t="s">
        <f>=HYPERLINK("https://www.leilaoonline.com.br/lote/detalhe/62589", "4048")</f>
      </c>
      <c r="B31" s="4" t="s">
        <f>=HYPERLINK("https://www.leilaoonline.com.br/lote/detalhe/62589", "TRATOR VALTRA BM 100, ANO 2008, FR19700, UND. PARAÍSO  - NÃO FUNCIONA")</f>
      </c>
      <c r="C31" s="4" t="inlineStr">
        <is>
          <t>Não vendido</t>
        </is>
      </c>
      <c r="D31" s="4" t="inlineStr">
        <is>
          <t>94</t>
        </is>
      </c>
      <c r="E31" s="5" t="inlineStr">
        <is>
          <t>79.100,00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=HYPERLINK("https://www.leilaoonline.com.br/lote/detalhe/62583", "4116")</f>
      </c>
      <c r="B32" s="4" t="s">
        <f>=HYPERLINK("https://www.leilaoonline.com.br/lote/detalhe/62583", "2 MAQ. SOLDA verde E  2 TANQUES sendo 1 inox, S/FR, UND PARAÍSO")</f>
      </c>
      <c r="C32" s="4" t="inlineStr">
        <is>
          <t>Vendido</t>
        </is>
      </c>
      <c r="D32" s="4" t="inlineStr">
        <is>
          <t>7</t>
        </is>
      </c>
      <c r="E32" s="5" t="inlineStr">
        <is>
          <t>1.450,00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=HYPERLINK("https://www.leilaoonline.com.br/lote/detalhe/62584", "4117")</f>
      </c>
      <c r="B33" s="4" t="s">
        <f>=HYPERLINK("https://www.leilaoonline.com.br/lote/detalhe/62584", "PULVERIZADOR PJ verde, FR1318, UND PARAÍSO")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2.600,00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=HYPERLINK("https://www.leilaoonline.com.br/lote/detalhe/62585", "4118")</f>
      </c>
      <c r="B34" s="4" t="s">
        <f>=HYPERLINK("https://www.leilaoonline.com.br/lote/detalhe/62585", "10 PNEUS C/ RODA usados, S/FR, UND PARAÍSO")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3.100,00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=HYPERLINK("https://www.leilaoonline.com.br/lote/detalhe/62587", "4119")</f>
      </c>
      <c r="B35" s="4" t="s">
        <f>=HYPERLINK("https://www.leilaoonline.com.br/lote/detalhe/62587", "TRATOR VALTRA BH 210 I, ANO 2014, FR106659, UND PARAÍSO (NÃO FUNCIONA FALTANDO PEÇAS)")</f>
      </c>
      <c r="C35" s="4" t="inlineStr">
        <is>
          <t>Vendido</t>
        </is>
      </c>
      <c r="D35" s="4" t="inlineStr">
        <is>
          <t>53</t>
        </is>
      </c>
      <c r="E35" s="5" t="inlineStr">
        <is>
          <t>104.000,00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=HYPERLINK("https://www.leilaoonline.com.br/lote/detalhe/62590", "4120")</f>
      </c>
      <c r="B36" s="4" t="s">
        <f>=HYPERLINK("https://www.leilaoonline.com.br/lote/detalhe/62590", "TRATOR CASE 180, ANO 2012, FR19255, UND PARAÍSO  - NÃO FUNCIONA FALTANDO PEÇAS")</f>
      </c>
      <c r="C36" s="4" t="inlineStr">
        <is>
          <t>Não vendido</t>
        </is>
      </c>
      <c r="D36" s="4" t="inlineStr">
        <is>
          <t>36</t>
        </is>
      </c>
      <c r="E36" s="5" t="inlineStr">
        <is>
          <t>37.000,00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=HYPERLINK("https://www.leilaoonline.com.br/lote/detalhe/62592", "4121")</f>
      </c>
      <c r="B37" s="4" t="s">
        <f>=HYPERLINK("https://www.leilaoonline.com.br/lote/detalhe/62592", "TRATOR CASE 180, ANO 2012, FR19821, UND PARAÍSO NÃO FUNCIONA FALTANDO PEÇAS")</f>
      </c>
      <c r="C37" s="4" t="inlineStr">
        <is>
          <t>Vendido</t>
        </is>
      </c>
      <c r="D37" s="4" t="inlineStr">
        <is>
          <t>40</t>
        </is>
      </c>
      <c r="E37" s="5" t="inlineStr">
        <is>
          <t>39.000,00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=HYPERLINK("https://www.leilaoonline.com.br/lote/detalhe/62595", "4122")</f>
      </c>
      <c r="B38" s="4" t="s">
        <f>=HYPERLINK("https://www.leilaoonline.com.br/lote/detalhe/62595", "TRATOR CASE 180, ANO 2012, FR19134, UND PARAÍSO  - NÃO FUNCIONA FALTANDO PEÇAS")</f>
      </c>
      <c r="C38" s="4" t="inlineStr">
        <is>
          <t>Vendido</t>
        </is>
      </c>
      <c r="D38" s="4" t="inlineStr">
        <is>
          <t>74</t>
        </is>
      </c>
      <c r="E38" s="5" t="inlineStr">
        <is>
          <t>52.000,00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=HYPERLINK("https://www.leilaoonline.com.br/lote/detalhe/62130", "4123")</f>
      </c>
      <c r="B39" s="4" t="s">
        <f>=HYPERLINK("https://www.leilaoonline.com.br/lote/detalhe/62130", "novas fotos - 03 TRATORES CASE SUCATEADOS, (FR19055/19515/ ANO 2014) 1 S/FR S/ ANO, LOC. PARAISO (NÃO FUNCIONAM FALTANDO PEÇAS)")</f>
      </c>
      <c r="C39" s="4" t="inlineStr">
        <is>
          <t>Não vendido</t>
        </is>
      </c>
      <c r="D39" s="4" t="inlineStr">
        <is>
          <t>123</t>
        </is>
      </c>
      <c r="E39" s="5" t="inlineStr">
        <is>
          <t>93.000,00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=HYPERLINK("https://www.leilaoonline.com.br/lote/detalhe/62596", "4124")</f>
      </c>
      <c r="B40" s="4" t="s">
        <f>=HYPERLINK("https://www.leilaoonline.com.br/lote/detalhe/62596", "70 PEÇAS aproximada SENDO: 20 CARDANS, 20 PISTÕES E BARRAS HIDRÁILICAS, S/FR, UND PARAÍSO")</f>
      </c>
      <c r="C40" s="4" t="inlineStr">
        <is>
          <t>Vendido</t>
        </is>
      </c>
      <c r="D40" s="4" t="inlineStr">
        <is>
          <t>54</t>
        </is>
      </c>
      <c r="E40" s="5" t="inlineStr">
        <is>
          <t>11.500,00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=HYPERLINK("https://www.leilaoonline.com.br/lote/detalhe/62586", "4125")</f>
      </c>
      <c r="B41" s="4" t="s">
        <f>=HYPERLINK("https://www.leilaoonline.com.br/lote/detalhe/62586", "2 CARROCERIA C/ TANQUES C/ COMPARTIMENTO p/transporte, S/FR, UND PARAÍSO")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700,00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=HYPERLINK("https://www.leilaoonline.com.br/lote/detalhe/62582", "4126")</f>
      </c>
      <c r="B42" s="4" t="s">
        <f>=HYPERLINK("https://www.leilaoonline.com.br/lote/detalhe/62582", "1 LÂMINA, S/FR, UND PARAÍSO")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2.100,00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=HYPERLINK("https://www.leilaoonline.com.br/lote/detalhe/62599", "4127")</f>
      </c>
      <c r="B43" s="4" t="s">
        <f>=HYPERLINK("https://www.leilaoonline.com.br/lote/detalhe/62599", "1 ADUBADEIRA JUMIL, FR103954, UND PARAÍSO")</f>
      </c>
      <c r="C43" s="4" t="inlineStr">
        <is>
          <t>Vendido</t>
        </is>
      </c>
      <c r="D43" s="4" t="inlineStr">
        <is>
          <t>15</t>
        </is>
      </c>
      <c r="E43" s="5" t="inlineStr">
        <is>
          <t>3.000,00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=HYPERLINK("https://www.leilaoonline.com.br/lote/detalhe/62600", "4128")</f>
      </c>
      <c r="B44" s="4" t="s">
        <f>=HYPERLINK("https://www.leilaoonline.com.br/lote/detalhe/62600", "1 ADUBADEIRA JUMIL. FR103957, UND PARAISO")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=HYPERLINK("https://www.leilaoonline.com.br/lote/detalhe/62601", "4129")</f>
      </c>
      <c r="B45" s="4" t="s">
        <f>=HYPERLINK("https://www.leilaoonline.com.br/lote/detalhe/62601", "REB/TECTRAM SRCM F2, 9,60, ANO 1994/1994, FR96062, UND PARAÍSO")</f>
      </c>
      <c r="C45" s="4" t="inlineStr">
        <is>
          <t>Vendido</t>
        </is>
      </c>
      <c r="D45" s="4" t="inlineStr">
        <is>
          <t>4</t>
        </is>
      </c>
      <c r="E45" s="5" t="inlineStr">
        <is>
          <t>6.500,00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=HYPERLINK("https://www.leilaoonline.com.br/lote/detalhe/62602", "4130")</f>
      </c>
      <c r="B46" s="4" t="s">
        <f>=HYPERLINK("https://www.leilaoonline.com.br/lote/detalhe/62602", "TRANSBORDO, FR38327, UND PARAÍSO")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=HYPERLINK("https://www.leilaoonline.com.br/lote/detalhe/62603", "4131")</f>
      </c>
      <c r="B47" s="4" t="s">
        <f>=HYPERLINK("https://www.leilaoonline.com.br/lote/detalhe/62603", "TRANSBORDO FR101955, UND PARAÍSO")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=HYPERLINK("https://www.leilaoonline.com.br/lote/detalhe/62604", "4132")</f>
      </c>
      <c r="B48" s="4" t="s">
        <f>=HYPERLINK("https://www.leilaoonline.com.br/lote/detalhe/62604", "4 TANQUES/PEÇAS de CONDENSADOR, S/FR, UND PARAÍSO")</f>
      </c>
      <c r="C48" s="4" t="inlineStr">
        <is>
          <t>Vendido</t>
        </is>
      </c>
      <c r="D48" s="4" t="inlineStr">
        <is>
          <t>19</t>
        </is>
      </c>
      <c r="E48" s="5" t="inlineStr">
        <is>
          <t>45.000,00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=HYPERLINK("https://www.leilaoonline.com.br/lote/detalhe/62605", "4133")</f>
      </c>
      <c r="B49" s="4" t="s">
        <f>=HYPERLINK("https://www.leilaoonline.com.br/lote/detalhe/62605", "1 BETONEIRA E  GAIOLA DE ELEVAÇÃO, S/FR, UND PARAÍSO")</f>
      </c>
      <c r="C49" s="4" t="inlineStr">
        <is>
          <t>Vendido</t>
        </is>
      </c>
      <c r="D49" s="4" t="inlineStr">
        <is>
          <t>10</t>
        </is>
      </c>
      <c r="E49" s="5" t="inlineStr">
        <is>
          <t>1.900,00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=HYPERLINK("https://www.leilaoonline.com.br/lote/detalhe/62606", "4134")</f>
      </c>
      <c r="B50" s="4" t="s">
        <f>=HYPERLINK("https://www.leilaoonline.com.br/lote/detalhe/62606", "1 FREEZER, 3 MESAS, 1 BEBEDOURO, 1 NOBREAK,1 ESTUFA, 10 LUMINARIAS E 1 TAMBO COM SUCATA elétrica/eletrônica, S/FR UND PARAÍSO")</f>
      </c>
      <c r="C50" s="4" t="inlineStr">
        <is>
          <t>Vendido</t>
        </is>
      </c>
      <c r="D50" s="4" t="inlineStr">
        <is>
          <t>10</t>
        </is>
      </c>
      <c r="E50" s="5" t="inlineStr">
        <is>
          <t>1.700,00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=HYPERLINK("https://www.leilaoonline.com.br/lote/detalhe/61767", "5039")</f>
      </c>
      <c r="B51" s="4" t="s">
        <f>=HYPERLINK("https://www.leilaoonline.com.br/lote/detalhe/61767", " TRATOR CASE CASE MXM 165 4X4 SÉRIE M64CC300439, ANO 2012, FR19827, UND TARUMÃ - não funciona")</f>
      </c>
      <c r="C51" s="4" t="inlineStr">
        <is>
          <t>Vendido</t>
        </is>
      </c>
      <c r="D51" s="4" t="inlineStr">
        <is>
          <t>91</t>
        </is>
      </c>
      <c r="E51" s="5" t="inlineStr">
        <is>
          <t>55.000,00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=HYPERLINK("https://www.leilaoonline.com.br/lote/detalhe/62668", "5087")</f>
      </c>
      <c r="B52" s="4" t="s">
        <f>=HYPERLINK("https://www.leilaoonline.com.br/lote/detalhe/62668", "PNEUS AGRÍCOLA, S/FR, UND S,CÂNDIDA descritivo de itens com informações")</f>
      </c>
      <c r="C52" s="4" t="inlineStr">
        <is>
          <t>Vendido</t>
        </is>
      </c>
      <c r="D52" s="4" t="inlineStr">
        <is>
          <t>48</t>
        </is>
      </c>
      <c r="E52" s="5" t="inlineStr">
        <is>
          <t>27.750,00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=HYPERLINK("https://www.leilaoonline.com.br/lote/detalhe/63393", "5090")</f>
      </c>
      <c r="B53" s="4" t="s">
        <f>=HYPERLINK("https://www.leilaoonline.com.br/lote/detalhe/63393", "28 MOTORES ELÉTRICOS SENDO 10 C/ BOMBA/REDUTOR, (venda como sucata), S/FR, UND S. CÂNDIDA")</f>
      </c>
      <c r="C53" s="4" t="inlineStr">
        <is>
          <t>Vendido</t>
        </is>
      </c>
      <c r="D53" s="4" t="inlineStr">
        <is>
          <t>17</t>
        </is>
      </c>
      <c r="E53" s="5" t="inlineStr">
        <is>
          <t>4.300,00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=HYPERLINK("https://www.leilaoonline.com.br/lote/detalhe/63392", "5094")</f>
      </c>
      <c r="B54" s="4" t="s">
        <f>=HYPERLINK("https://www.leilaoonline.com.br/lote/detalhe/63392", "R/RANDONSP RQ CA, ANO 2010/2010,  FR968816, UND S.CÂNDIDA")</f>
      </c>
      <c r="C54" s="4" t="inlineStr">
        <is>
          <t>Vendido</t>
        </is>
      </c>
      <c r="D54" s="4" t="inlineStr">
        <is>
          <t>47</t>
        </is>
      </c>
      <c r="E54" s="5" t="inlineStr">
        <is>
          <t>38.500,00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=HYPERLINK("https://www.leilaoonline.com.br/lote/detalhe/62607", "5102")</f>
      </c>
      <c r="B55" s="4" t="s">
        <f>=HYPERLINK("https://www.leilaoonline.com.br/lote/detalhe/62607", "veja vídeo clique na 1ª foto VW/NOVO GOL 1.0 CITY, ANO 2013/2014, FR20002, ALCOOL, UND S. CÂNDIDA")</f>
      </c>
      <c r="C55" s="4" t="inlineStr">
        <is>
          <t>Vendido</t>
        </is>
      </c>
      <c r="D55" s="4" t="inlineStr">
        <is>
          <t>57</t>
        </is>
      </c>
      <c r="E55" s="5" t="inlineStr">
        <is>
          <t>16.800,00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=HYPERLINK("https://www.leilaoonline.com.br/lote/detalhe/62608", "5103")</f>
      </c>
      <c r="B56" s="4" t="s">
        <f>=HYPERLINK("https://www.leilaoonline.com.br/lote/detalhe/62608", "CHEVROLET/S10 LS FD2  CAB DUPLA, ANO 2014/2015, FLEX, FR95207, UND S. CÂNDIDA")</f>
      </c>
      <c r="C56" s="4" t="inlineStr">
        <is>
          <t>Vendido</t>
        </is>
      </c>
      <c r="D56" s="4" t="inlineStr">
        <is>
          <t>57</t>
        </is>
      </c>
      <c r="E56" s="5" t="inlineStr">
        <is>
          <t>43.000,00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=HYPERLINK("https://www.leilaoonline.com.br/lote/detalhe/62609", "5104")</f>
      </c>
      <c r="B57" s="4" t="s">
        <f>=HYPERLINK("https://www.leilaoonline.com.br/lote/detalhe/62609", "GM/S10 RODEIO D CAB DUPLA, ANO 2011/2011, FLEX, FR95673, UND S. CÂNDIDA")</f>
      </c>
      <c r="C57" s="4" t="inlineStr">
        <is>
          <t>Vendido</t>
        </is>
      </c>
      <c r="D57" s="4" t="inlineStr">
        <is>
          <t>20</t>
        </is>
      </c>
      <c r="E57" s="5" t="inlineStr">
        <is>
          <t>24.000,00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=HYPERLINK("https://www.leilaoonline.com.br/lote/detalhe/61752", "11712")</f>
      </c>
      <c r="B58" s="4" t="s">
        <f>=HYPERLINK("https://www.leilaoonline.com.br/lote/detalhe/61752", " TRATOR VALTRA BH145 4X4, ANO 2013, FR126068, SÉRIE H145357687, UND SERRA")</f>
      </c>
      <c r="C58" s="4" t="inlineStr">
        <is>
          <t>Vendido</t>
        </is>
      </c>
      <c r="D58" s="4" t="inlineStr">
        <is>
          <t>80</t>
        </is>
      </c>
      <c r="E58" s="5" t="inlineStr">
        <is>
          <t>90.000,00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=HYPERLINK("https://www.leilaoonline.com.br/lote/detalhe/61744", "11768")</f>
      </c>
      <c r="B59" s="4" t="s">
        <f>=HYPERLINK("https://www.leilaoonline.com.br/lote/detalhe/61744", " TRATOR VALTRA BM 125I 4X4, ANO 2012, FR19834, SÉRIE ..., UND SERRA")</f>
      </c>
      <c r="C59" s="4" t="inlineStr">
        <is>
          <t>Vendido</t>
        </is>
      </c>
      <c r="D59" s="4" t="inlineStr">
        <is>
          <t>36</t>
        </is>
      </c>
      <c r="E59" s="5" t="inlineStr">
        <is>
          <t>74.000,00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=HYPERLINK("https://www.leilaoonline.com.br/lote/detalhe/61753", "11769")</f>
      </c>
      <c r="B60" s="4" t="s">
        <f>=HYPERLINK("https://www.leilaoonline.com.br/lote/detalhe/61753", " TRATOR VALTRA 210I 4X4, ANO 2015, FR18075, SÉRIE AVTT2016PFM001117, UND SERRA")</f>
      </c>
      <c r="C60" s="4" t="inlineStr">
        <is>
          <t>Vendido</t>
        </is>
      </c>
      <c r="D60" s="4" t="inlineStr">
        <is>
          <t>125</t>
        </is>
      </c>
      <c r="E60" s="5" t="inlineStr">
        <is>
          <t>137.000,00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=HYPERLINK("https://www.leilaoonline.com.br/lote/detalhe/61755", "11770")</f>
      </c>
      <c r="B61" s="4" t="s">
        <f>=HYPERLINK("https://www.leilaoonline.com.br/lote/detalhe/61755", " TRATOR VALTRA 210I 4X4, ANO 2015, FR18067, SÉRIE AVTT2016EFM001081, UND SERRA")</f>
      </c>
      <c r="C61" s="4" t="inlineStr">
        <is>
          <t>Vendido</t>
        </is>
      </c>
      <c r="D61" s="4" t="inlineStr">
        <is>
          <t>76</t>
        </is>
      </c>
      <c r="E61" s="5" t="inlineStr">
        <is>
          <t>119.000,00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=HYPERLINK("https://www.leilaoonline.com.br/lote/detalhe/61741", "11772")</f>
      </c>
      <c r="B62" s="4" t="s">
        <f>=HYPERLINK("https://www.leilaoonline.com.br/lote/detalhe/61741", " TRATOR VALTRA 210I 4X4, ANO 2014, FR31046, SÉRIE V210371074, UND SERRA não funciona")</f>
      </c>
      <c r="C62" s="4" t="inlineStr">
        <is>
          <t>Não vendido</t>
        </is>
      </c>
      <c r="D62" s="4" t="inlineStr">
        <is>
          <t>34</t>
        </is>
      </c>
      <c r="E62" s="5" t="inlineStr">
        <is>
          <t>49.000,00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=HYPERLINK("https://www.leilaoonline.com.br/lote/detalhe/61743", "11773")</f>
      </c>
      <c r="B63" s="4" t="s">
        <f>=HYPERLINK("https://www.leilaoonline.com.br/lote/detalhe/61743", " TRATOR VALTRA 210I 4X4, ANO 2014, FR188144, SÉRIE V210381595, UND SERRA")</f>
      </c>
      <c r="C63" s="4" t="inlineStr">
        <is>
          <t>Vendido</t>
        </is>
      </c>
      <c r="D63" s="4" t="inlineStr">
        <is>
          <t>81</t>
        </is>
      </c>
      <c r="E63" s="5" t="inlineStr">
        <is>
          <t>97.000,00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=HYPERLINK("https://www.leilaoonline.com.br/lote/detalhe/61745", "11774")</f>
      </c>
      <c r="B64" s="4" t="s">
        <f>=HYPERLINK("https://www.leilaoonline.com.br/lote/detalhe/61745", " TRATOR VALTRA 210I 4X4, ANO 2014, FR188148, SÉRIE AVTT2016VEM000540, UND SERRA")</f>
      </c>
      <c r="C64" s="4" t="inlineStr">
        <is>
          <t>Vendido</t>
        </is>
      </c>
      <c r="D64" s="4" t="inlineStr">
        <is>
          <t>55</t>
        </is>
      </c>
      <c r="E64" s="5" t="inlineStr">
        <is>
          <t>100.000,00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=HYPERLINK("https://www.leilaoonline.com.br/lote/detalhe/61750", "11775")</f>
      </c>
      <c r="B65" s="4" t="s">
        <f>=HYPERLINK("https://www.leilaoonline.com.br/lote/detalhe/61750", " TRATOR VALTRA 210I 4X4, ANO 2015, FR18077, SÉRIE AVTT2016VFM001110, UND SERRA")</f>
      </c>
      <c r="C65" s="4" t="inlineStr">
        <is>
          <t>Vendido</t>
        </is>
      </c>
      <c r="D65" s="4" t="inlineStr">
        <is>
          <t>81</t>
        </is>
      </c>
      <c r="E65" s="5" t="inlineStr">
        <is>
          <t>115.000,00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=HYPERLINK("https://www.leilaoonline.com.br/lote/detalhe/61760", "11776")</f>
      </c>
      <c r="B66" s="4" t="s">
        <f>=HYPERLINK("https://www.leilaoonline.com.br/lote/detalhe/61760", " TRATOR VALTRA 210I 4X4, ANO 2015, FR18058, SÉRIE AVTT2016PFM001084, UND SERRA")</f>
      </c>
      <c r="C66" s="4" t="inlineStr">
        <is>
          <t>Vendido</t>
        </is>
      </c>
      <c r="D66" s="4" t="inlineStr">
        <is>
          <t>113</t>
        </is>
      </c>
      <c r="E66" s="5" t="inlineStr">
        <is>
          <t>125.500,00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=HYPERLINK("https://www.leilaoonline.com.br/lote/detalhe/61758", "11777")</f>
      </c>
      <c r="B67" s="4" t="s">
        <f>=HYPERLINK("https://www.leilaoonline.com.br/lote/detalhe/61758", " TRATOR VALTRA 210I 4X4, ANO 2015, FR188945, SÉRIE V210409407, UND SERRA")</f>
      </c>
      <c r="C67" s="4" t="inlineStr">
        <is>
          <t>Não vendido</t>
        </is>
      </c>
      <c r="D67" s="4" t="inlineStr">
        <is>
          <t>101</t>
        </is>
      </c>
      <c r="E67" s="5" t="inlineStr">
        <is>
          <t>110.500,00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=HYPERLINK("https://www.leilaoonline.com.br/lote/detalhe/61751", "11778")</f>
      </c>
      <c r="B68" s="4" t="s">
        <f>=HYPERLINK("https://www.leilaoonline.com.br/lote/detalhe/61751", " TRATOR VALTRA 210I 4X4, ANO 2014, FR88191, SÉRIE AVTT2016CEM000522, UND SERRA")</f>
      </c>
      <c r="C68" s="4" t="inlineStr">
        <is>
          <t>Vendido</t>
        </is>
      </c>
      <c r="D68" s="4" t="inlineStr">
        <is>
          <t>79</t>
        </is>
      </c>
      <c r="E68" s="5" t="inlineStr">
        <is>
          <t>112.000,00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=HYPERLINK("https://www.leilaoonline.com.br/lote/detalhe/61754", "11779")</f>
      </c>
      <c r="B69" s="4" t="s">
        <f>=HYPERLINK("https://www.leilaoonline.com.br/lote/detalhe/61754", " TRATOR VALTRA 210I 4X4, ANO 2015, FR188944, SÉRIE V210409378, UND SERRA")</f>
      </c>
      <c r="C69" s="4" t="inlineStr">
        <is>
          <t>Vendido</t>
        </is>
      </c>
      <c r="D69" s="4" t="inlineStr">
        <is>
          <t>58</t>
        </is>
      </c>
      <c r="E69" s="5" t="inlineStr">
        <is>
          <t>111.000,00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=HYPERLINK("https://www.leilaoonline.com.br/lote/detalhe/61749", "11780")</f>
      </c>
      <c r="B70" s="4" t="s">
        <f>=HYPERLINK("https://www.leilaoonline.com.br/lote/detalhe/61749", " TRATOR CASE MX 240 MAGNUM 4X4, ANO 2010, FR31046, SÉRIE ZACF40485, UND SERRA")</f>
      </c>
      <c r="C70" s="4" t="inlineStr">
        <is>
          <t>Vendido</t>
        </is>
      </c>
      <c r="D70" s="4" t="inlineStr">
        <is>
          <t>74</t>
        </is>
      </c>
      <c r="E70" s="5" t="inlineStr">
        <is>
          <t>76.000,00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=HYPERLINK("https://www.leilaoonline.com.br/lote/detalhe/61746", "11781")</f>
      </c>
      <c r="B71" s="4" t="s">
        <f>=HYPERLINK("https://www.leilaoonline.com.br/lote/detalhe/61746", " TRATOR CASE MX 240 MAGNUM 4X4, ANO 2010, FR116513, SÉRIE ZACF4048640C401194, UND SERRA")</f>
      </c>
      <c r="C71" s="4" t="inlineStr">
        <is>
          <t>Não vendido</t>
        </is>
      </c>
      <c r="D71" s="4" t="inlineStr">
        <is>
          <t>57</t>
        </is>
      </c>
      <c r="E71" s="5" t="inlineStr">
        <is>
          <t>66.500,00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=HYPERLINK("https://www.leilaoonline.com.br/lote/detalhe/61757", "11782")</f>
      </c>
      <c r="B72" s="4" t="s">
        <f>=HYPERLINK("https://www.leilaoonline.com.br/lote/detalhe/61757", " TRATOR CASE MX 240 MAGNUM 4X4, ANO 2010, FR116514, SÉRIE ZACF4049040C401195, UND SERRA")</f>
      </c>
      <c r="C72" s="4" t="inlineStr">
        <is>
          <t>Não vendido</t>
        </is>
      </c>
      <c r="D72" s="4" t="inlineStr">
        <is>
          <t>56</t>
        </is>
      </c>
      <c r="E72" s="5" t="inlineStr">
        <is>
          <t>67.000,00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=HYPERLINK("https://www.leilaoonline.com.br/lote/detalhe/61742", "11783")</f>
      </c>
      <c r="B73" s="4" t="s">
        <f>=HYPERLINK("https://www.leilaoonline.com.br/lote/detalhe/61742", " TRATOR CASE MX 240 MAGNUM 4X4, ANO 2010, FR127009, SÉRIE ZACF40510MX40C4011, UND SERRA")</f>
      </c>
      <c r="C73" s="4" t="inlineStr">
        <is>
          <t>Vendido</t>
        </is>
      </c>
      <c r="D73" s="4" t="inlineStr">
        <is>
          <t>53</t>
        </is>
      </c>
      <c r="E73" s="5" t="inlineStr">
        <is>
          <t>63.500,00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=HYPERLINK("https://www.leilaoonline.com.br/lote/detalhe/61739", "11784")</f>
      </c>
      <c r="B74" s="4" t="s">
        <f>=HYPERLINK("https://www.leilaoonline.com.br/lote/detalhe/61739", "TRATOR CASE MAXXUM 180 4X4, ANO 2010, FR93327, SÉRIE ZACD63032, UND SERRA não funciona ")</f>
      </c>
      <c r="C74" s="4" t="inlineStr">
        <is>
          <t>Não vendido</t>
        </is>
      </c>
      <c r="D74" s="4" t="inlineStr">
        <is>
          <t>48</t>
        </is>
      </c>
      <c r="E74" s="5" t="inlineStr">
        <is>
          <t>35.000,00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=HYPERLINK("https://www.leilaoonline.com.br/lote/detalhe/61740", "11788")</f>
      </c>
      <c r="B75" s="4" t="s">
        <f>=HYPERLINK("https://www.leilaoonline.com.br/lote/detalhe/61740", "TRATOR CASE MAXXUM 180 4X4, ANO 2010, FR93331, SÉRIE ZACD62881, UND SERRA")</f>
      </c>
      <c r="C75" s="4" t="inlineStr">
        <is>
          <t>Vendido</t>
        </is>
      </c>
      <c r="D75" s="4" t="inlineStr">
        <is>
          <t>94</t>
        </is>
      </c>
      <c r="E75" s="5" t="inlineStr">
        <is>
          <t>66.500,00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=HYPERLINK("https://www.leilaoonline.com.br/lote/detalhe/63402", "11789")</f>
      </c>
      <c r="B76" s="4" t="s">
        <f>=HYPERLINK("https://www.leilaoonline.com.br/lote/detalhe/63402", "ENLEIRADEIRA, FR122227, UND SERRA")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350,00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=HYPERLINK("https://www.leilaoonline.com.br/lote/detalhe/61747", "14121")</f>
      </c>
      <c r="B77" s="4" t="s">
        <f>=HYPERLINK("https://www.leilaoonline.com.br/lote/detalhe/61747", " TRATOR VALTRA 210I 4X4, ANO 2015, FR31052, SÉRIE V210408589, UND ZANIN")</f>
      </c>
      <c r="C77" s="4" t="inlineStr">
        <is>
          <t>Vendido</t>
        </is>
      </c>
      <c r="D77" s="4" t="inlineStr">
        <is>
          <t>88</t>
        </is>
      </c>
      <c r="E77" s="5" t="inlineStr">
        <is>
          <t>100.500,00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=HYPERLINK("https://www.leilaoonline.com.br/lote/detalhe/61756", "14123")</f>
      </c>
      <c r="B78" s="4" t="s">
        <f>=HYPERLINK("https://www.leilaoonline.com.br/lote/detalhe/61756", " TRATOR CASE MX 270 MAGNUM 4X4, ANO 2010, FR116517, SÉRIE ZACF4052570C401006, UND ZANIN")</f>
      </c>
      <c r="C78" s="4" t="inlineStr">
        <is>
          <t>Não vendido</t>
        </is>
      </c>
      <c r="D78" s="4" t="inlineStr">
        <is>
          <t>39</t>
        </is>
      </c>
      <c r="E78" s="5" t="inlineStr">
        <is>
          <t>51.000,00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=HYPERLINK("https://www.leilaoonline.com.br/lote/detalhe/61759", "14124")</f>
      </c>
      <c r="B79" s="4" t="s">
        <f>=HYPERLINK("https://www.leilaoonline.com.br/lote/detalhe/61759", " TRATOR CASE MX 240 4X4, ANO 2010, FR93319, SÉRIE ZACF40462, UND ZANIN")</f>
      </c>
      <c r="C79" s="4" t="inlineStr">
        <is>
          <t>Vendido</t>
        </is>
      </c>
      <c r="D79" s="4" t="inlineStr">
        <is>
          <t>120</t>
        </is>
      </c>
      <c r="E79" s="5" t="inlineStr">
        <is>
          <t>80.500,00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=HYPERLINK("https://www.leilaoonline.com.br/lote/detalhe/61748", "14125")</f>
      </c>
      <c r="B80" s="4" t="s">
        <f>=HYPERLINK("https://www.leilaoonline.com.br/lote/detalhe/61748", " TRATOR CASE MAXXUM 180 4X4, ANO 2010, FR49543, SÉRIE ZACD635171, UND ZANIN")</f>
      </c>
      <c r="C80" s="4" t="inlineStr">
        <is>
          <t>Não vendido</t>
        </is>
      </c>
      <c r="D80" s="4" t="inlineStr">
        <is>
          <t>54</t>
        </is>
      </c>
      <c r="E80" s="5" t="inlineStr">
        <is>
          <t>46.500,00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=HYPERLINK("https://www.leilaoonline.com.br/lote/detalhe/63399", "14127")</f>
      </c>
      <c r="B81" s="4" t="s">
        <f>=HYPERLINK("https://www.leilaoonline.com.br/lote/detalhe/63399", " MOTO BOMBA, S/FR, UND ZANIN")</f>
      </c>
      <c r="C81" s="4" t="inlineStr">
        <is>
          <t>Não vendido</t>
        </is>
      </c>
      <c r="D81" s="4" t="inlineStr">
        <is>
          <t>9</t>
        </is>
      </c>
      <c r="E81" s="5" t="inlineStr">
        <is>
          <t>3.250,00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=HYPERLINK("https://www.leilaoonline.com.br/lote/detalhe/63397", "15452")</f>
      </c>
      <c r="B82" s="4" t="s">
        <f>=HYPERLINK("https://www.leilaoonline.com.br/lote/detalhe/63397", " TRATOR CASE MAXXUM 180 4X4, ANO 2010, FR93337, SÉRIE ZACD74605, UND BONFIM")</f>
      </c>
      <c r="C82" s="4" t="inlineStr">
        <is>
          <t>Vendido</t>
        </is>
      </c>
      <c r="D82" s="4" t="inlineStr">
        <is>
          <t>28</t>
        </is>
      </c>
      <c r="E82" s="5" t="inlineStr">
        <is>
          <t>47.000,00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=HYPERLINK("https://www.leilaoonline.com.br/lote/detalhe/63398", "15474")</f>
      </c>
      <c r="B83" s="4" t="s">
        <f>=HYPERLINK("https://www.leilaoonline.com.br/lote/detalhe/63398", " TRATOR VALTRA BH 210I 4X4, ANO 2014, FR91197, SÉRIE V210381770, UND BONFIM")</f>
      </c>
      <c r="C83" s="4" t="inlineStr">
        <is>
          <t>Vendido</t>
        </is>
      </c>
      <c r="D83" s="4" t="inlineStr">
        <is>
          <t>52</t>
        </is>
      </c>
      <c r="E83" s="5" t="inlineStr">
        <is>
          <t>101.000,00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=HYPERLINK("https://www.leilaoonline.com.br/lote/detalhe/63395", "16040")</f>
      </c>
      <c r="B84" s="4" t="s">
        <f>=HYPERLINK("https://www.leilaoonline.com.br/lote/detalhe/63395", "CAMINHÃO VOLVO/FM12 420 6X4 R, ANO 2003/2004, FR112220, (sem motor e câmbio) UND MUNDIAL")</f>
      </c>
      <c r="C84" s="4" t="inlineStr">
        <is>
          <t>Vendido</t>
        </is>
      </c>
      <c r="D84" s="4" t="inlineStr">
        <is>
          <t>23</t>
        </is>
      </c>
      <c r="E84" s="5" t="inlineStr">
        <is>
          <t>21.500,00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=HYPERLINK("https://www.leilaoonline.com.br/lote/detalhe/63394", "17051")</f>
      </c>
      <c r="B85" s="4" t="s">
        <f>=HYPERLINK("https://www.leilaoonline.com.br/lote/detalhe/63394", " 1 MOTOR M.BENZ A DIESEL (venda como sucata),S/FR, UND IPAUSSÚ")</f>
      </c>
      <c r="C85" s="4" t="inlineStr">
        <is>
          <t>Vendido</t>
        </is>
      </c>
      <c r="D85" s="4" t="inlineStr">
        <is>
          <t>15</t>
        </is>
      </c>
      <c r="E85" s="5" t="inlineStr">
        <is>
          <t>3.150,00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=HYPERLINK("https://www.leilaoonline.com.br/lote/detalhe/63403", "17083")</f>
      </c>
      <c r="B86" s="4" t="s">
        <f>=HYPERLINK("https://www.leilaoonline.com.br/lote/detalhe/63403", "1 UND ALTERNADOR CAP 1500 KVA KW 1200 MOD. LD4 1500, S/FR, UND PARAGUAÇU")</f>
      </c>
      <c r="C86" s="4" t="inlineStr">
        <is>
          <t>Não vendido</t>
        </is>
      </c>
      <c r="D86" s="4" t="inlineStr">
        <is>
          <t>8</t>
        </is>
      </c>
      <c r="E86" s="5" t="inlineStr">
        <is>
          <t>7.850,00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=HYPERLINK("https://www.leilaoonline.com.br/lote/detalhe/62597", "17084")</f>
      </c>
      <c r="B87" s="4" t="s">
        <f>=HYPERLINK("https://www.leilaoonline.com.br/lote/detalhe/62597", "15 toneladas SUCATA VENDA POR KILO - BAG/RAFIA/PLASTICO PAPELÃO E COPINHO PLASTICO EM GERAL, S/FR, UND IPAUSSU")</f>
      </c>
      <c r="C87" s="4" t="inlineStr">
        <is>
          <t>Vendido</t>
        </is>
      </c>
      <c r="D87" s="4" t="inlineStr">
        <is>
          <t>11</t>
        </is>
      </c>
      <c r="E87" s="5" t="inlineStr">
        <is>
          <t>6.000,00</t>
        </is>
      </c>
      <c r="F87" s="4" t="inlineStr">
        <is>
          <t>0.02</t>
        </is>
      </c>
    </row>
    <row collapsed="false" customFormat="false" customHeight="false" hidden="false" ht="12.1" outlineLevel="0" r="88">
      <c r="A88" s="5" t="s">
        <f>=HYPERLINK("https://www.leilaoonline.com.br/lote/detalhe/62636", "18003")</f>
      </c>
      <c r="B88" s="4" t="s">
        <f>=HYPERLINK("https://www.leilaoonline.com.br/lote/detalhe/62636", "veja vídeo clique na 1ª foto TRATOR VALTRA BH 210I 4X4, ANO 2015, FR188935, UND JATAÍ")</f>
      </c>
      <c r="C88" s="4" t="inlineStr">
        <is>
          <t>Vendido</t>
        </is>
      </c>
      <c r="D88" s="4" t="inlineStr">
        <is>
          <t>116</t>
        </is>
      </c>
      <c r="E88" s="5" t="inlineStr">
        <is>
          <t>163.000,00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=HYPERLINK("https://www.leilaoonline.com.br/lote/detalhe/62637", "18009")</f>
      </c>
      <c r="B89" s="4" t="s">
        <f>=HYPERLINK("https://www.leilaoonline.com.br/lote/detalhe/62637", "2 COMPRESSORES E 2 MAQ. DE SOLDA, PATR143275/151286/151755, UND JATAÍ")</f>
      </c>
      <c r="C89" s="4" t="inlineStr">
        <is>
          <t>Não vendido</t>
        </is>
      </c>
      <c r="D89" s="4" t="inlineStr">
        <is>
          <t>13</t>
        </is>
      </c>
      <c r="E89" s="5" t="inlineStr">
        <is>
          <t>4.800,00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=HYPERLINK("https://www.leilaoonline.com.br/lote/detalhe/62628", "18016")</f>
      </c>
      <c r="B90" s="4" t="s">
        <f>=HYPERLINK("https://www.leilaoonline.com.br/lote/detalhe/62628", "PLANTADEIRA DE CANA, FR165203, UND JATAÍ")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3.750,00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=HYPERLINK("https://www.leilaoonline.com.br/lote/detalhe/62629", "18017")</f>
      </c>
      <c r="B91" s="4" t="s">
        <f>=HYPERLINK("https://www.leilaoonline.com.br/lote/detalhe/62629", "PLANTADEIRA DE CANA, FR165204, UND JATAÍ")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4.000,00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=HYPERLINK("https://www.leilaoonline.com.br/lote/detalhe/62630", "18018")</f>
      </c>
      <c r="B92" s="4" t="s">
        <f>=HYPERLINK("https://www.leilaoonline.com.br/lote/detalhe/62630", "PLANTADEIRA DE CANA, FR165205, UND JATAÍ")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4.000,00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=HYPERLINK("https://www.leilaoonline.com.br/lote/detalhe/62631", "18019")</f>
      </c>
      <c r="B93" s="4" t="s">
        <f>=HYPERLINK("https://www.leilaoonline.com.br/lote/detalhe/62631", "PLANTADEIRA DE CANA, FR165207, UND JATAÍ")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3.900,00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=HYPERLINK("https://www.leilaoonline.com.br/lote/detalhe/62632", "18022")</f>
      </c>
      <c r="B94" s="4" t="s">
        <f>=HYPERLINK("https://www.leilaoonline.com.br/lote/detalhe/62632", "PLANTADEIRA DE CANA, FR165202, UND JATAÍ")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4.000,00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=HYPERLINK("https://www.leilaoonline.com.br/lote/detalhe/62633", "18023")</f>
      </c>
      <c r="B95" s="4" t="s">
        <f>=HYPERLINK("https://www.leilaoonline.com.br/lote/detalhe/62633", "PLANTADEIRA DE CANA, FR165206, UND JATAÍ")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4.000,00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=HYPERLINK("https://www.leilaoonline.com.br/lote/detalhe/62634", "18024")</f>
      </c>
      <c r="B96" s="4" t="s">
        <f>=HYPERLINK("https://www.leilaoonline.com.br/lote/detalhe/62634", "PLANTADEIRA DE CANA, FR165210, UND JATAÍ")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4.000,00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=HYPERLINK("https://www.leilaoonline.com.br/lote/detalhe/62635", "18025")</f>
      </c>
      <c r="B97" s="4" t="s">
        <f>=HYPERLINK("https://www.leilaoonline.com.br/lote/detalhe/62635", "PLANTADEIRA DE CANA, FR165211, UND JATAÍ")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4.000,00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=HYPERLINK("https://www.leilaoonline.com.br/lote/detalhe/62645", "18026")</f>
      </c>
      <c r="B98" s="4" t="s">
        <f>=HYPERLINK("https://www.leilaoonline.com.br/lote/detalhe/62645", "CARRETA DE TRANSPORTE DE TUBOS, FR163706, UND JATAÍ")</f>
      </c>
      <c r="C98" s="4" t="inlineStr">
        <is>
          <t>Vendido</t>
        </is>
      </c>
      <c r="D98" s="4" t="inlineStr">
        <is>
          <t>11</t>
        </is>
      </c>
      <c r="E98" s="5" t="inlineStr">
        <is>
          <t>1.850,00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=HYPERLINK("https://www.leilaoonline.com.br/lote/detalhe/62663", "18027")</f>
      </c>
      <c r="B99" s="4" t="s">
        <f>=HYPERLINK("https://www.leilaoonline.com.br/lote/detalhe/62663", "CARRETA BAZUCA ABAST, FR165346, UND JATAI")</f>
      </c>
      <c r="C99" s="4" t="inlineStr">
        <is>
          <t>Não vendido</t>
        </is>
      </c>
      <c r="D99" s="4" t="inlineStr">
        <is>
          <t>43</t>
        </is>
      </c>
      <c r="E99" s="5" t="inlineStr">
        <is>
          <t>11.250,00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=HYPERLINK("https://www.leilaoonline.com.br/lote/detalhe/62672", "18028")</f>
      </c>
      <c r="B100" s="4" t="s">
        <f>=HYPERLINK("https://www.leilaoonline.com.br/lote/detalhe/62672", "veja vídeo clique na 1ª foto TRATOR VALTRA 205i 4X4 HIFLOW, ANO 2011, FR163467, SÉRIE H205283701, UND JATAI")</f>
      </c>
      <c r="C100" s="4" t="inlineStr">
        <is>
          <t>Vendido</t>
        </is>
      </c>
      <c r="D100" s="4" t="inlineStr">
        <is>
          <t>87</t>
        </is>
      </c>
      <c r="E100" s="5" t="inlineStr">
        <is>
          <t>124.000,00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=HYPERLINK("https://www.leilaoonline.com.br/lote/detalhe/62673", "18029")</f>
      </c>
      <c r="B101" s="4" t="s">
        <f>=HYPERLINK("https://www.leilaoonline.com.br/lote/detalhe/62673", "veja vídeo clique na 1ª foto TRATOR VALTRA BH 210I 4x4, ANO 2015, FR188934, SÉRIE V210409377, UND JATAÍ")</f>
      </c>
      <c r="C101" s="4" t="inlineStr">
        <is>
          <t>Vendido</t>
        </is>
      </c>
      <c r="D101" s="4" t="inlineStr">
        <is>
          <t>105</t>
        </is>
      </c>
      <c r="E101" s="5" t="inlineStr">
        <is>
          <t>151.000,00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=HYPERLINK("https://www.leilaoonline.com.br/lote/detalhe/62674", "18030")</f>
      </c>
      <c r="B102" s="4" t="s">
        <f>=HYPERLINK("https://www.leilaoonline.com.br/lote/detalhe/62674", "COLHEDORA J. Deere 3520 , ANO 2010, FR163620, SÉRIE 1NW3520THA0091232, UND JATAÍ")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=HYPERLINK("https://www.leilaoonline.com.br/lote/detalhe/62675", "18031")</f>
      </c>
      <c r="B103" s="4" t="s">
        <f>=HYPERLINK("https://www.leilaoonline.com.br/lote/detalhe/62675", "COLHEDORA J. Deere 3520, ANO 2010, FR163621, SÉRIE 1NW3520TEA0091233, UND JATAÍ NÃO FUNCIONA FALTANDO PEÇAS")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=HYPERLINK("https://www.leilaoonline.com.br/lote/detalhe/62676", "18032")</f>
      </c>
      <c r="B104" s="4" t="s">
        <f>=HYPERLINK("https://www.leilaoonline.com.br/lote/detalhe/62676", "COLHEDORA J. Deere 3520, ANO 2011, FR163632, SÉRIE 1NW3520TVB0091731, UND JATAÍ NÃO FUNCIONA FALTANDO PEÇAS")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30.000,00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=HYPERLINK("https://www.leilaoonline.com.br/lote/detalhe/62677", "18033")</f>
      </c>
      <c r="B105" s="4" t="s">
        <f>=HYPERLINK("https://www.leilaoonline.com.br/lote/detalhe/62677", "COLHEDORA J. Deere 3520, ANO 2011, FR163635, SÉRIE 1NW3520TCB0091753, UND JATAÍ")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=HYPERLINK("https://www.leilaoonline.com.br/lote/detalhe/62678", "18034")</f>
      </c>
      <c r="B106" s="4" t="s">
        <f>=HYPERLINK("https://www.leilaoonline.com.br/lote/detalhe/62678", "COLHEDORA J. Deere 3520, ANO 2011, FR163636, SÉRIE 1NW3520TAB0091732, UND JATAÍ NÃO FUNCIONA FALTANDO PEÇAS")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=HYPERLINK("https://www.leilaoonline.com.br/lote/detalhe/62865", "18035")</f>
      </c>
      <c r="B107" s="4" t="s">
        <f>=HYPERLINK("https://www.leilaoonline.com.br/lote/detalhe/62865", "SUCATA DE MUNCK E 1 CARROCERIA, S/FR, UND JATAÍ")</f>
      </c>
      <c r="C107" s="4" t="inlineStr">
        <is>
          <t>Vendido</t>
        </is>
      </c>
      <c r="D107" s="4" t="inlineStr">
        <is>
          <t>108</t>
        </is>
      </c>
      <c r="E107" s="5" t="inlineStr">
        <is>
          <t>22.050,00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=HYPERLINK("https://www.leilaoonline.com.br/lote/detalhe/62877", "18036")</f>
      </c>
      <c r="B108" s="4" t="s">
        <f>=HYPERLINK("https://www.leilaoonline.com.br/lote/detalhe/62877", "2 FORNOS 1 CALDEIRA (Panela Industrial), S/FR, UND JATAÍ")</f>
      </c>
      <c r="C108" s="4" t="inlineStr">
        <is>
          <t>Vendido</t>
        </is>
      </c>
      <c r="D108" s="4" t="inlineStr">
        <is>
          <t>4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=HYPERLINK("https://www.leilaoonline.com.br/lote/detalhe/62878", "18037")</f>
      </c>
      <c r="B109" s="4" t="s">
        <f>=HYPERLINK("https://www.leilaoonline.com.br/lote/detalhe/62878", "HRIDOROLL Metalmag (Rolão), FR164848, UND JATAÍ")</f>
      </c>
      <c r="C109" s="4" t="inlineStr">
        <is>
          <t>Vendido</t>
        </is>
      </c>
      <c r="D109" s="4" t="inlineStr">
        <is>
          <t>26</t>
        </is>
      </c>
      <c r="E109" s="5" t="inlineStr">
        <is>
          <t>8.000,00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=HYPERLINK("https://www.leilaoonline.com.br/lote/detalhe/62880", "18038")</f>
      </c>
      <c r="B110" s="4" t="s">
        <f>=HYPERLINK("https://www.leilaoonline.com.br/lote/detalhe/62880", "SR/RODOLINEA RODOTQ 2E TANQUE FIBRA 2E, ANO 2013/2013, FR163828, UND JATAÍ")</f>
      </c>
      <c r="C110" s="4" t="inlineStr">
        <is>
          <t>Vendido</t>
        </is>
      </c>
      <c r="D110" s="4" t="inlineStr">
        <is>
          <t>100</t>
        </is>
      </c>
      <c r="E110" s="5" t="inlineStr">
        <is>
          <t>41.250,00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=HYPERLINK("https://www.leilaoonline.com.br/lote/detalhe/62881", "18039")</f>
      </c>
      <c r="B111" s="4" t="s">
        <f>=HYPERLINK("https://www.leilaoonline.com.br/lote/detalhe/62881", "CAMINHÃO VW/26.220 EURO3 WORKER 6x4, ANO 2008/2008 , FR163122, UND JATAÍ  - NÃO FUNCIONA FALTANDO PEÇAS")</f>
      </c>
      <c r="C111" s="4" t="inlineStr">
        <is>
          <t>Vendido</t>
        </is>
      </c>
      <c r="D111" s="4" t="inlineStr">
        <is>
          <t>32</t>
        </is>
      </c>
      <c r="E111" s="5" t="inlineStr">
        <is>
          <t>24.000,00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=HYPERLINK("https://www.leilaoonline.com.br/lote/detalhe/62882", "18040")</f>
      </c>
      <c r="B112" s="4" t="s">
        <f>=HYPERLINK("https://www.leilaoonline.com.br/lote/detalhe/62882", "CAMINHÃO VW/BMB 31.320 CNC CM 6x4, ANO 2011/2012, FR163182, UND JATAÍ - NÃO FUNCIONA FALTANDO PEÇAS")</f>
      </c>
      <c r="C112" s="4" t="inlineStr">
        <is>
          <t>Vendido</t>
        </is>
      </c>
      <c r="D112" s="4" t="inlineStr">
        <is>
          <t>102</t>
        </is>
      </c>
      <c r="E112" s="5" t="inlineStr">
        <is>
          <t>65.000,00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=HYPERLINK("https://www.leilaoonline.com.br/lote/detalhe/62885", "18041")</f>
      </c>
      <c r="B113" s="4" t="s">
        <f>=HYPERLINK("https://www.leilaoonline.com.br/lote/detalhe/62885", "CAMINHÃO VW/26.220 EURO3 WORKER  C/ TANQUE, ANO 2011/2011, FR163153, UND JATAÍ - NÃO FUNCIONA FALTANDO PEÇAS")</f>
      </c>
      <c r="C113" s="4" t="inlineStr">
        <is>
          <t>Não vendido</t>
        </is>
      </c>
      <c r="D113" s="4" t="inlineStr">
        <is>
          <t>49</t>
        </is>
      </c>
      <c r="E113" s="5" t="inlineStr">
        <is>
          <t>31.500,00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=HYPERLINK("https://www.leilaoonline.com.br/lote/detalhe/63097", "18042")</f>
      </c>
      <c r="B114" s="4" t="s">
        <f>=HYPERLINK("https://www.leilaoonline.com.br/lote/detalhe/63097", "IVECO/DAILY 70C17HDCD, ANO 2014/2014, FR163205, NÃO FUNCIONA FALTANDO PEÇAS")</f>
      </c>
      <c r="C114" s="4" t="inlineStr">
        <is>
          <t>Não vendido</t>
        </is>
      </c>
      <c r="D114" s="4" t="inlineStr">
        <is>
          <t>52</t>
        </is>
      </c>
      <c r="E114" s="5" t="inlineStr">
        <is>
          <t>34.500,00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=HYPERLINK("https://www.leilaoonline.com.br/lote/detalhe/63098", "18043")</f>
      </c>
      <c r="B115" s="4" t="s">
        <f>=HYPERLINK("https://www.leilaoonline.com.br/lote/detalhe/63098", "56 PULVERIZADORES COSTAIS Inox, S/FR, UND JATAÍ")</f>
      </c>
      <c r="C115" s="4" t="inlineStr">
        <is>
          <t>Vendido</t>
        </is>
      </c>
      <c r="D115" s="4" t="inlineStr">
        <is>
          <t>6</t>
        </is>
      </c>
      <c r="E115" s="5" t="inlineStr">
        <is>
          <t>1.900,00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=HYPERLINK("https://www.leilaoonline.com.br/lote/detalhe/61764", "20214")</f>
      </c>
      <c r="B116" s="4" t="s">
        <f>=HYPERLINK("https://www.leilaoonline.com.br/lote/detalhe/61764", "R/RANDONSP RQ CA 12,5M, ANO 2012/2012, FR139447, UND C PINTO")</f>
      </c>
      <c r="C116" s="4" t="inlineStr">
        <is>
          <t>Vendido</t>
        </is>
      </c>
      <c r="D116" s="4" t="inlineStr">
        <is>
          <t>22</t>
        </is>
      </c>
      <c r="E116" s="5" t="inlineStr">
        <is>
          <t>45.000,00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=HYPERLINK("https://www.leilaoonline.com.br/lote/detalhe/61734", "20225")</f>
      </c>
      <c r="B117" s="4" t="s">
        <f>=HYPERLINK("https://www.leilaoonline.com.br/lote/detalhe/61734", " CARRETA ABRIGO FAB.PRÓPRIA, FR57136, UND COSTA PINTO")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700,00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=HYPERLINK("https://www.leilaoonline.com.br/lote/detalhe/61762", "20242")</f>
      </c>
      <c r="B118" s="4" t="s">
        <f>=HYPERLINK("https://www.leilaoonline.com.br/lote/detalhe/61762", " CAMINHÃO VW 15-180 WORKER, ANO 2008/2009, FR139263,(CARROCERIA COMBOIO FR140228), UND C. PINTO")</f>
      </c>
      <c r="C118" s="4" t="inlineStr">
        <is>
          <t>Vendido</t>
        </is>
      </c>
      <c r="D118" s="4" t="inlineStr">
        <is>
          <t>78</t>
        </is>
      </c>
      <c r="E118" s="5" t="inlineStr">
        <is>
          <t>76.000,00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=HYPERLINK("https://www.leilaoonline.com.br/lote/detalhe/61733", "20321")</f>
      </c>
      <c r="B119" s="4" t="s">
        <f>=HYPERLINK("https://www.leilaoonline.com.br/lote/detalhe/61733", " MOTONIVELADORA XCMG GR180, ANO 2013, FR50219, UND COSTA PINTO")</f>
      </c>
      <c r="C119" s="4" t="inlineStr">
        <is>
          <t>Não vendido</t>
        </is>
      </c>
      <c r="D119" s="4" t="inlineStr">
        <is>
          <t>44</t>
        </is>
      </c>
      <c r="E119" s="5" t="inlineStr">
        <is>
          <t>37.000,00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=HYPERLINK("https://www.leilaoonline.com.br/lote/detalhe/61735", "20337")</f>
      </c>
      <c r="B120" s="4" t="s">
        <f>=HYPERLINK("https://www.leilaoonline.com.br/lote/detalhe/61735", " SULCADOR, FR139882, UND COSTA PINTO")</f>
      </c>
      <c r="C120" s="4" t="inlineStr">
        <is>
          <t>Vendido</t>
        </is>
      </c>
      <c r="D120" s="4" t="inlineStr">
        <is>
          <t>7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=HYPERLINK("https://www.leilaoonline.com.br/lote/detalhe/61737", "20338")</f>
      </c>
      <c r="B121" s="4" t="s">
        <f>=HYPERLINK("https://www.leilaoonline.com.br/lote/detalhe/61737", " TRANSBORDO ANTONIOSI ATA 12000 12T, ANO 2011, FR22736, UND COSTA PINTO")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10.000,00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=HYPERLINK("https://www.leilaoonline.com.br/lote/detalhe/61738", "20345")</f>
      </c>
      <c r="B122" s="4" t="s">
        <f>=HYPERLINK("https://www.leilaoonline.com.br/lote/detalhe/61738", "GELADEIRA AGUA industrial (Reservatório de aproximadamente 3000lts), S/FR, UND COSTA PINTO")</f>
      </c>
      <c r="C122" s="4" t="inlineStr">
        <is>
          <t>Vendido</t>
        </is>
      </c>
      <c r="D122" s="4" t="inlineStr">
        <is>
          <t>2</t>
        </is>
      </c>
      <c r="E122" s="5" t="inlineStr">
        <is>
          <t>1.400,00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=HYPERLINK("https://www.leilaoonline.com.br/lote/detalhe/61768", "20351")</f>
      </c>
      <c r="B123" s="4" t="s">
        <f>=HYPERLINK("https://www.leilaoonline.com.br/lote/detalhe/61768", "ARADO CIVEMASA, FR57585, UND C. PINTO")</f>
      </c>
      <c r="C123" s="4" t="inlineStr">
        <is>
          <t>Não vendido</t>
        </is>
      </c>
      <c r="D123" s="4" t="inlineStr">
        <is>
          <t>33</t>
        </is>
      </c>
      <c r="E123" s="5" t="inlineStr">
        <is>
          <t>8.750,00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=HYPERLINK("https://www.leilaoonline.com.br/lote/detalhe/61736", "20352")</f>
      </c>
      <c r="B124" s="4" t="s">
        <f>=HYPERLINK("https://www.leilaoonline.com.br/lote/detalhe/61736", " CARRETINHA, FR57138, UND COSTA PINTO")</f>
      </c>
      <c r="C124" s="4" t="inlineStr">
        <is>
          <t>Não vendido</t>
        </is>
      </c>
      <c r="D124" s="4" t="inlineStr">
        <is>
          <t>6</t>
        </is>
      </c>
      <c r="E124" s="5" t="inlineStr">
        <is>
          <t>1.100,00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=HYPERLINK("https://www.leilaoonline.com.br/lote/detalhe/61761", "20353")</f>
      </c>
      <c r="B125" s="4" t="s">
        <f>=HYPERLINK("https://www.leilaoonline.com.br/lote/detalhe/61761", "CAMINHÃO VW/26.280 CRM 6X4, ANO 2013/2014, FR360593, UND C. PINTO")</f>
      </c>
      <c r="C125" s="4" t="inlineStr">
        <is>
          <t>Vendido</t>
        </is>
      </c>
      <c r="D125" s="4" t="inlineStr">
        <is>
          <t>219</t>
        </is>
      </c>
      <c r="E125" s="5" t="inlineStr">
        <is>
          <t>160.500,00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=HYPERLINK("https://www.leilaoonline.com.br/lote/detalhe/62193", "21192")</f>
      </c>
      <c r="B126" s="4" t="s">
        <f>=HYPERLINK("https://www.leilaoonline.com.br/lote/detalhe/62193", " PA-CARREGADEIRA  CAT 950, ANO 2012, FR58512, UND COSTA PINTO")</f>
      </c>
      <c r="C126" s="4" t="inlineStr">
        <is>
          <t>Não vendido</t>
        </is>
      </c>
      <c r="D126" s="4" t="inlineStr">
        <is>
          <t>62</t>
        </is>
      </c>
      <c r="E126" s="5" t="inlineStr">
        <is>
          <t>117.000,00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=HYPERLINK("https://www.leilaoonline.com.br/lote/detalhe/63401", "24164")</f>
      </c>
      <c r="B127" s="4" t="s">
        <f>=HYPERLINK("https://www.leilaoonline.com.br/lote/detalhe/63401", " TRATOR VALTRA BH 210I 4X4, ANO 2014, FR173320, UND BOM RETIRO - não funciona")</f>
      </c>
      <c r="C127" s="4" t="inlineStr">
        <is>
          <t>Vendido</t>
        </is>
      </c>
      <c r="D127" s="4" t="inlineStr">
        <is>
          <t>41</t>
        </is>
      </c>
      <c r="E127" s="5" t="inlineStr">
        <is>
          <t>91.000,00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=HYPERLINK("https://www.leilaoonline.com.br/lote/detalhe/62192", "24341")</f>
      </c>
      <c r="B128" s="4" t="s">
        <f>=HYPERLINK("https://www.leilaoonline.com.br/lote/detalhe/62192", " CARREGADEIRA MOTOCANA, ANO 1996, FR93216, UND BOM RETIRO")</f>
      </c>
      <c r="C128" s="4" t="inlineStr">
        <is>
          <t>Não vendido</t>
        </is>
      </c>
      <c r="D128" s="4" t="inlineStr">
        <is>
          <t>59</t>
        </is>
      </c>
      <c r="E128" s="5" t="inlineStr">
        <is>
          <t>40.000,00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=HYPERLINK("https://www.leilaoonline.com.br/lote/detalhe/63400", "24357")</f>
      </c>
      <c r="B129" s="4" t="s">
        <f>=HYPERLINK("https://www.leilaoonline.com.br/lote/detalhe/63400", "REB/JK CB 9,60M CANA INTEIRA, ANO 2002/2002, FR56213, UND BOM RETIRO ")</f>
      </c>
      <c r="C129" s="4" t="inlineStr">
        <is>
          <t>Vendido</t>
        </is>
      </c>
      <c r="D129" s="4" t="inlineStr">
        <is>
          <t>2</t>
        </is>
      </c>
      <c r="E129" s="5" t="inlineStr">
        <is>
          <t>13.000,00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=HYPERLINK("https://www.leilaoonline.com.br/lote/detalhe/61775", "24362")</f>
      </c>
      <c r="B130" s="4" t="s">
        <f>=HYPERLINK("https://www.leilaoonline.com.br/lote/detalhe/61775", "TRATOR CASE MAGNUM 240, ANO 2010, FR50934, SÉRIE MX40C401322, UND B. RETIRO - capô trocado - não funciona")</f>
      </c>
      <c r="C130" s="4" t="inlineStr">
        <is>
          <t>Vendido</t>
        </is>
      </c>
      <c r="D130" s="4" t="inlineStr">
        <is>
          <t>11</t>
        </is>
      </c>
      <c r="E130" s="5" t="inlineStr">
        <is>
          <t>58.000,00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=HYPERLINK("https://www.leilaoonline.com.br/lote/detalhe/61769", "24363")</f>
      </c>
      <c r="B131" s="4" t="s">
        <f>=HYPERLINK("https://www.leilaoonline.com.br/lote/detalhe/61769", "COLHEDORA J DEERE  3520, ANO,,,, FR 163627, UND. B. RETIRO - não funciona")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=HYPERLINK("https://www.leilaoonline.com.br/lote/detalhe/61771", "24364")</f>
      </c>
      <c r="B132" s="4" t="s">
        <f>=HYPERLINK("https://www.leilaoonline.com.br/lote/detalhe/61771", "COLHEDOR J.DEERE 3522, ANO....., FR23622, UND B.RETIRO - não funciona")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=HYPERLINK("https://www.leilaoonline.com.br/lote/detalhe/61772", "24365")</f>
      </c>
      <c r="B133" s="4" t="s">
        <f>=HYPERLINK("https://www.leilaoonline.com.br/lote/detalhe/61772", "COLHEDOR J.DEERE 3520, ANO....., FR163624, UND B.RETIRO  - não funciona")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=HYPERLINK("https://www.leilaoonline.com.br/lote/detalhe/61776", "24366")</f>
      </c>
      <c r="B134" s="4" t="s">
        <f>=HYPERLINK("https://www.leilaoonline.com.br/lote/detalhe/61776", "TRATOR CASE MAXXUM 180, ANO...., FR112389, SÉRIE M84CC300770, UND B.RETIRO")</f>
      </c>
      <c r="C134" s="4" t="inlineStr">
        <is>
          <t>Não vendido</t>
        </is>
      </c>
      <c r="D134" s="4" t="inlineStr">
        <is>
          <t>57</t>
        </is>
      </c>
      <c r="E134" s="5" t="inlineStr">
        <is>
          <t>49.000,00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=HYPERLINK("https://www.leilaoonline.com.br/lote/detalhe/61777", "24367")</f>
      </c>
      <c r="B135" s="4" t="s">
        <f>=HYPERLINK("https://www.leilaoonline.com.br/lote/detalhe/61777", "TRATOR VALTRA BH210 I, ANO 2014, FR50836, SÉRIE AVTT2016JEM00518, UND B. RETIRO")</f>
      </c>
      <c r="C135" s="4" t="inlineStr">
        <is>
          <t>Não vendido</t>
        </is>
      </c>
      <c r="D135" s="4" t="inlineStr">
        <is>
          <t>86</t>
        </is>
      </c>
      <c r="E135" s="5" t="inlineStr">
        <is>
          <t>93.500,00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=HYPERLINK("https://www.leilaoonline.com.br/lote/detalhe/61778", "24368")</f>
      </c>
      <c r="B136" s="4" t="s">
        <f>=HYPERLINK("https://www.leilaoonline.com.br/lote/detalhe/61778", "TRATOR VALTRA BH 210 I, ANO 2014, FR81537, SÉRIE AVTT2016VEM000425, UND B. RETIRO")</f>
      </c>
      <c r="C136" s="4" t="inlineStr">
        <is>
          <t>Vendido</t>
        </is>
      </c>
      <c r="D136" s="4" t="inlineStr">
        <is>
          <t>90</t>
        </is>
      </c>
      <c r="E136" s="5" t="inlineStr">
        <is>
          <t>100.000,00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=HYPERLINK("https://www.leilaoonline.com.br/lote/detalhe/61789", "24369")</f>
      </c>
      <c r="B137" s="4" t="s">
        <f>=HYPERLINK("https://www.leilaoonline.com.br/lote/detalhe/61789", "TRATOR VALTRA BH 210 I, ANO 2014, FR50837, SÉRIE  V210381584, UND B RETIRO")</f>
      </c>
      <c r="C137" s="4" t="inlineStr">
        <is>
          <t>Vendido</t>
        </is>
      </c>
      <c r="D137" s="4" t="inlineStr">
        <is>
          <t>96</t>
        </is>
      </c>
      <c r="E137" s="5" t="inlineStr">
        <is>
          <t>92.500,00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=HYPERLINK("https://www.leilaoonline.com.br/lote/detalhe/61790", "24370")</f>
      </c>
      <c r="B138" s="4" t="s">
        <f>=HYPERLINK("https://www.leilaoonline.com.br/lote/detalhe/61790", "TRATOR CASE 270 MAGNUM, ANO 2010, FR23236, SÉRIE MX70C401082, UND B.RETIRO - capô trocado")</f>
      </c>
      <c r="C138" s="4" t="inlineStr">
        <is>
          <t>Não vendido</t>
        </is>
      </c>
      <c r="D138" s="4" t="inlineStr">
        <is>
          <t>142</t>
        </is>
      </c>
      <c r="E138" s="5" t="inlineStr">
        <is>
          <t>87.000,00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=HYPERLINK("https://www.leilaoonline.com.br/lote/detalhe/61791", "24371")</f>
      </c>
      <c r="B139" s="4" t="s">
        <f>=HYPERLINK("https://www.leilaoonline.com.br/lote/detalhe/61791", "TRATOR NEW HOLLAND T7 245, ANO 2015, FR50939, SÉRIE HCC7245PECP21470, UND B.RETIRO")</f>
      </c>
      <c r="C139" s="4" t="inlineStr">
        <is>
          <t>Não vendido</t>
        </is>
      </c>
      <c r="D139" s="4" t="inlineStr">
        <is>
          <t>92</t>
        </is>
      </c>
      <c r="E139" s="5" t="inlineStr">
        <is>
          <t>110.000,00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=HYPERLINK("https://www.leilaoonline.com.br/lote/detalhe/62648", "24511")</f>
      </c>
      <c r="B140" s="4" t="s">
        <f>=HYPERLINK("https://www.leilaoonline.com.br/lote/detalhe/62648", "S. REBOQUE SR/USICAMP SRCP E2 10000 12,50 M, ANO 2009, FR164054, UND JATAÍ")</f>
      </c>
      <c r="C140" s="4" t="inlineStr">
        <is>
          <t>Não vendido</t>
        </is>
      </c>
      <c r="D140" s="4" t="inlineStr">
        <is>
          <t>5</t>
        </is>
      </c>
      <c r="E140" s="5" t="inlineStr">
        <is>
          <t>12.500,00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=HYPERLINK("https://www.leilaoonline.com.br/lote/detalhe/62649", "24512")</f>
      </c>
      <c r="B141" s="4" t="s">
        <f>=HYPERLINK("https://www.leilaoonline.com.br/lote/detalhe/62649", "S. REBOQUE SR/USICAMP SRCP E2 10000 12,50 M, ANO 2009, FR164061, UND JATAÍ")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10.500,00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=HYPERLINK("https://www.leilaoonline.com.br/lote/detalhe/62650", "24514")</f>
      </c>
      <c r="B142" s="4" t="s">
        <f>=HYPERLINK("https://www.leilaoonline.com.br/lote/detalhe/62650", "S. REBOQUE SR/USICAMP SRCP E2 10000 12,50 M, ANO 2009, FR164079, UND JATAÍ")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10.500,00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=HYPERLINK("https://www.leilaoonline.com.br/lote/detalhe/62651", "24515")</f>
      </c>
      <c r="B143" s="4" t="s">
        <f>=HYPERLINK("https://www.leilaoonline.com.br/lote/detalhe/62651", "S. REBOQUE SR/USICAMP SRCP E2 10000    12,50 M, ANO 2009, FR164036, UND JATAÍ")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10.500,00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=HYPERLINK("https://www.leilaoonline.com.br/lote/detalhe/63396", "24517")</f>
      </c>
      <c r="B144" s="4" t="s">
        <f>=HYPERLINK("https://www.leilaoonline.com.br/lote/detalhe/63396", "S. REBOQUE SR/USICAMP SRCP E2 10000 12,50 M, ANO 2009/2009, FR164086, UND JATAÍ")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10.500,00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=HYPERLINK("https://www.leilaoonline.com.br/lote/detalhe/62638", "24519")</f>
      </c>
      <c r="B145" s="4" t="s">
        <f>=HYPERLINK("https://www.leilaoonline.com.br/lote/detalhe/62638", "REBOQUE 4E R/RANDONSP RQ CA 12,5M, ANO 2010/2011, FR164121, UND JATAÍ")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10.500,00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=HYPERLINK("https://www.leilaoonline.com.br/lote/detalhe/62639", "24527")</f>
      </c>
      <c r="B146" s="4" t="s">
        <f>=HYPERLINK("https://www.leilaoonline.com.br/lote/detalhe/62639", "REBOQUE R/SOUFER CA 4E S.ISABEL 12,5M, ANO 2012/2012, FR164187, UND JATAÍ")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10.500,00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=HYPERLINK("https://www.leilaoonline.com.br/lote/detalhe/62640", "24534")</f>
      </c>
      <c r="B147" s="4" t="s">
        <f>=HYPERLINK("https://www.leilaoonline.com.br/lote/detalhe/62640", "REBOQUE 4E R/RANDONSP RQ CA 12,5M, ANO 2010/2010, FR36253, UND JATAÍ")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10.500,00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=HYPERLINK("https://www.leilaoonline.com.br/lote/detalhe/62641", "24537")</f>
      </c>
      <c r="B148" s="4" t="s">
        <f>=HYPERLINK("https://www.leilaoonline.com.br/lote/detalhe/62641", "REBOQUE 4E R/RANDONSP RQ CA 12,5M, ANO 2010/2010, FR36259, UND JATAÍ")</f>
      </c>
      <c r="C148" s="4" t="inlineStr">
        <is>
          <t>Não vendido</t>
        </is>
      </c>
      <c r="D148" s="4" t="inlineStr">
        <is>
          <t>10</t>
        </is>
      </c>
      <c r="E148" s="5" t="inlineStr">
        <is>
          <t>16.000,00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=HYPERLINK("https://www.leilaoonline.com.br/lote/detalhe/62642", "24538")</f>
      </c>
      <c r="B149" s="4" t="s">
        <f>=HYPERLINK("https://www.leilaoonline.com.br/lote/detalhe/62642", "REBOQUE 4E R/RANDONSP RQ CA 12,5M, ANO 2010/2010, FR36262, UND JATAÍ")</f>
      </c>
      <c r="C149" s="4" t="inlineStr">
        <is>
          <t>Não vendido</t>
        </is>
      </c>
      <c r="D149" s="4" t="inlineStr">
        <is>
          <t>16</t>
        </is>
      </c>
      <c r="E149" s="5" t="inlineStr">
        <is>
          <t>18.000,00</t>
        </is>
      </c>
      <c r="F1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2026-08-05T23:12:40.00Z</dcterms:created>
  <dc:creator>Tellks Tecnologia</dc:creator>
  <cp:revision>0</cp:revision>
</cp:coreProperties>
</file>