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86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800 L de Óleo • Tornos • Bomba • Motores Elétrico • Guilhotina • Compressores e Outros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16/09/2020 15:00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=HYPERLINK("https://www.leilaoonline.com.br/lote/detalhe/60226", "001")</f>
      </c>
      <c r="B11" s="4" t="s">
        <f>=HYPERLINK("https://www.leilaoonline.com.br/lote/detalhe/60226", " 30 CILINDROS DE O2 PARA MERGULHO E EQUIPAMENTO")</f>
      </c>
      <c r="C11" s="4" t="inlineStr">
        <is>
          <t>Vendido</t>
        </is>
      </c>
      <c r="D11" s="4" t="inlineStr">
        <is>
          <t>19</t>
        </is>
      </c>
      <c r="E11" s="5" t="inlineStr">
        <is>
          <t>3.600,00</t>
        </is>
      </c>
      <c r="F11" s="4" t="inlineStr">
        <is>
          <t>150.00</t>
        </is>
      </c>
    </row>
    <row collapsed="false" customFormat="false" customHeight="false" hidden="false" ht="12.1" outlineLevel="0" r="12">
      <c r="A12" s="5" t="s">
        <f>=HYPERLINK("https://www.leilaoonline.com.br/lote/detalhe/60244", "002")</f>
      </c>
      <c r="B12" s="4" t="s">
        <f>=HYPERLINK("https://www.leilaoonline.com.br/lote/detalhe/60244", " 2 CILINDROS DE MERGULHO EM AÇO INÓX")</f>
      </c>
      <c r="C12" s="4" t="inlineStr">
        <is>
          <t>Não vendido</t>
        </is>
      </c>
      <c r="D12" s="4" t="inlineStr">
        <is>
          <t>6</t>
        </is>
      </c>
      <c r="E12" s="5" t="inlineStr">
        <is>
          <t>1.500,00</t>
        </is>
      </c>
      <c r="F12" s="4" t="inlineStr">
        <is>
          <t>150.00</t>
        </is>
      </c>
    </row>
    <row collapsed="false" customFormat="false" customHeight="false" hidden="false" ht="12.1" outlineLevel="0" r="13">
      <c r="A13" s="5" t="s">
        <f>=HYPERLINK("https://www.leilaoonline.com.br/lote/detalhe/60240", "004")</f>
      </c>
      <c r="B13" s="4" t="s">
        <f>=HYPERLINK("https://www.leilaoonline.com.br/lote/detalhe/60240", " 3 CILINDROS DE MERGULHO EM AÇO INÓX")</f>
      </c>
      <c r="C13" s="4" t="inlineStr">
        <is>
          <t>Vendido</t>
        </is>
      </c>
      <c r="D13" s="4" t="inlineStr">
        <is>
          <t>10</t>
        </is>
      </c>
      <c r="E13" s="5" t="inlineStr">
        <is>
          <t>2.475,00</t>
        </is>
      </c>
      <c r="F13" s="4" t="inlineStr">
        <is>
          <t>150.00</t>
        </is>
      </c>
    </row>
    <row collapsed="false" customFormat="false" customHeight="false" hidden="false" ht="12.1" outlineLevel="0" r="14">
      <c r="A14" s="5" t="s">
        <f>=HYPERLINK("https://www.leilaoonline.com.br/lote/detalhe/60231", "005")</f>
      </c>
      <c r="B14" s="4" t="s">
        <f>=HYPERLINK("https://www.leilaoonline.com.br/lote/detalhe/60231", " 32U - ÓLEO NOVO VENCIDO LUBRAX UNITRACTOR (20L)")</f>
      </c>
      <c r="C14" s="4" t="inlineStr">
        <is>
          <t>Não vendido</t>
        </is>
      </c>
      <c r="D14" s="4" t="inlineStr">
        <is>
          <t>16</t>
        </is>
      </c>
      <c r="E14" s="5" t="inlineStr">
        <is>
          <t>5.750,00</t>
        </is>
      </c>
      <c r="F14" s="4" t="inlineStr">
        <is>
          <t>150.00</t>
        </is>
      </c>
    </row>
    <row collapsed="false" customFormat="false" customHeight="false" hidden="false" ht="12.1" outlineLevel="0" r="15">
      <c r="A15" s="5" t="s">
        <f>=HYPERLINK("https://www.leilaoonline.com.br/lote/detalhe/60239", "007")</f>
      </c>
      <c r="B15" s="4" t="s">
        <f>=HYPERLINK("https://www.leilaoonline.com.br/lote/detalhe/60239", " CHAPA DE AÇO CARBONO (APROXIMADAMENTE 2000KG) PREÇO POR KG")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1,00</t>
        </is>
      </c>
      <c r="F15" s="4" t="inlineStr">
        <is>
          <t>0.10</t>
        </is>
      </c>
    </row>
    <row collapsed="false" customFormat="false" customHeight="false" hidden="false" ht="12.1" outlineLevel="0" r="16">
      <c r="A16" s="5" t="s">
        <f>=HYPERLINK("https://www.leilaoonline.com.br/lote/detalhe/61127", "008")</f>
      </c>
      <c r="B16" s="4" t="s">
        <f>=HYPERLINK("https://www.leilaoonline.com.br/lote/detalhe/61127", "70 TONELADAS DE VIGA - venda por kilo  ")</f>
      </c>
      <c r="C16" s="4" t="inlineStr">
        <is>
          <t>Não vendido</t>
        </is>
      </c>
      <c r="D16" s="4" t="inlineStr">
        <is>
          <t>1</t>
        </is>
      </c>
      <c r="E16" s="5" t="inlineStr">
        <is>
          <t>1,80</t>
        </is>
      </c>
      <c r="F16" s="4" t="inlineStr">
        <is>
          <t>0.10</t>
        </is>
      </c>
    </row>
    <row collapsed="false" customFormat="false" customHeight="false" hidden="false" ht="12.1" outlineLevel="0" r="17">
      <c r="A17" s="5" t="s">
        <f>=HYPERLINK("https://www.leilaoonline.com.br/lote/detalhe/60237", "009")</f>
      </c>
      <c r="B17" s="4" t="s">
        <f>=HYPERLINK("https://www.leilaoonline.com.br/lote/detalhe/60237", " 200 L DE ÓLEO OMALA S2 G 100 NOVO (VENCIDO)")</f>
      </c>
      <c r="C17" s="4" t="inlineStr">
        <is>
          <t>Não vendido</t>
        </is>
      </c>
      <c r="D17" s="4" t="inlineStr">
        <is>
          <t>4</t>
        </is>
      </c>
      <c r="E17" s="5" t="inlineStr">
        <is>
          <t>1.450,00</t>
        </is>
      </c>
      <c r="F17" s="4" t="inlineStr">
        <is>
          <t>150.00</t>
        </is>
      </c>
    </row>
    <row collapsed="false" customFormat="false" customHeight="false" hidden="false" ht="12.1" outlineLevel="0" r="18">
      <c r="A18" s="5" t="s">
        <f>=HYPERLINK("https://www.leilaoonline.com.br/lote/detalhe/60234", "010")</f>
      </c>
      <c r="B18" s="4" t="s">
        <f>=HYPERLINK("https://www.leilaoonline.com.br/lote/detalhe/60234", " 200 L DE ÓLEO OMALA S2 G 220 NOVO (VENCIDO)")</f>
      </c>
      <c r="C18" s="4" t="inlineStr">
        <is>
          <t>Não vendido</t>
        </is>
      </c>
      <c r="D18" s="4" t="inlineStr">
        <is>
          <t>2</t>
        </is>
      </c>
      <c r="E18" s="5" t="inlineStr">
        <is>
          <t>1.150,00</t>
        </is>
      </c>
      <c r="F18" s="4" t="inlineStr">
        <is>
          <t>150.00</t>
        </is>
      </c>
    </row>
    <row collapsed="false" customFormat="false" customHeight="false" hidden="false" ht="12.1" outlineLevel="0" r="19">
      <c r="A19" s="5" t="s">
        <f>=HYPERLINK("https://www.leilaoonline.com.br/lote/detalhe/60232", "012")</f>
      </c>
      <c r="B19" s="4" t="s">
        <f>=HYPERLINK("https://www.leilaoonline.com.br/lote/detalhe/60232", " 200 L DE ÓLEO OMALA S2 G 220 NOVO (VENCIDO)")</f>
      </c>
      <c r="C19" s="4" t="inlineStr">
        <is>
          <t>Não vendido</t>
        </is>
      </c>
      <c r="D19" s="4" t="inlineStr">
        <is>
          <t>1</t>
        </is>
      </c>
      <c r="E19" s="5" t="inlineStr">
        <is>
          <t>1.000,00</t>
        </is>
      </c>
      <c r="F19" s="4" t="inlineStr">
        <is>
          <t>150.00</t>
        </is>
      </c>
    </row>
    <row collapsed="false" customFormat="false" customHeight="false" hidden="false" ht="12.1" outlineLevel="0" r="20">
      <c r="A20" s="5" t="s">
        <f>=HYPERLINK("https://www.leilaoonline.com.br/lote/detalhe/60243", "013")</f>
      </c>
      <c r="B20" s="4" t="s">
        <f>=HYPERLINK("https://www.leilaoonline.com.br/lote/detalhe/60243", " TORNO MECÂNICO 1500 X 390 MM - CÓD. 646")</f>
      </c>
      <c r="C20" s="4" t="inlineStr">
        <is>
          <t>Vendido</t>
        </is>
      </c>
      <c r="D20" s="4" t="inlineStr">
        <is>
          <t>43</t>
        </is>
      </c>
      <c r="E20" s="5" t="inlineStr">
        <is>
          <t>11.250,00</t>
        </is>
      </c>
      <c r="F20" s="4" t="inlineStr">
        <is>
          <t>150.00</t>
        </is>
      </c>
    </row>
    <row collapsed="false" customFormat="false" customHeight="false" hidden="false" ht="12.1" outlineLevel="0" r="21">
      <c r="A21" s="5" t="s">
        <f>=HYPERLINK("https://www.leilaoonline.com.br/lote/detalhe/60236", "014")</f>
      </c>
      <c r="B21" s="4" t="s">
        <f>=HYPERLINK("https://www.leilaoonline.com.br/lote/detalhe/60236", " TORNO MECÂNICO 2000 X 460 MM - CÓD. 595 ")</f>
      </c>
      <c r="C21" s="4" t="inlineStr">
        <is>
          <t>Não vendido</t>
        </is>
      </c>
      <c r="D21" s="4" t="inlineStr">
        <is>
          <t>2</t>
        </is>
      </c>
      <c r="E21" s="5" t="inlineStr">
        <is>
          <t>1.900,00</t>
        </is>
      </c>
      <c r="F21" s="4" t="inlineStr">
        <is>
          <t>150.00</t>
        </is>
      </c>
    </row>
    <row collapsed="false" customFormat="false" customHeight="false" hidden="false" ht="12.1" outlineLevel="0" r="22">
      <c r="A22" s="5" t="s">
        <f>=HYPERLINK("https://www.leilaoonline.com.br/lote/detalhe/60241", "015")</f>
      </c>
      <c r="B22" s="4" t="s">
        <f>=HYPERLINK("https://www.leilaoonline.com.br/lote/detalhe/60241", " TORNO MECÂNICO 2350 X 500 MM - CÓD. 597  ")</f>
      </c>
      <c r="C22" s="4" t="inlineStr">
        <is>
          <t>Não vendido</t>
        </is>
      </c>
      <c r="D22" s="4" t="inlineStr">
        <is>
          <t>2</t>
        </is>
      </c>
      <c r="E22" s="5" t="inlineStr">
        <is>
          <t>2.400,00</t>
        </is>
      </c>
      <c r="F22" s="4" t="inlineStr">
        <is>
          <t>150.00</t>
        </is>
      </c>
    </row>
    <row collapsed="false" customFormat="false" customHeight="false" hidden="false" ht="12.1" outlineLevel="0" r="23">
      <c r="A23" s="5" t="s">
        <f>=HYPERLINK("https://www.leilaoonline.com.br/lote/detalhe/60242", "017")</f>
      </c>
      <c r="B23" s="4" t="s">
        <f>=HYPERLINK("https://www.leilaoonline.com.br/lote/detalhe/60242", " TORNO MECÂNICO 1400 X 350 MM - CÓD. 676 ")</f>
      </c>
      <c r="C23" s="4" t="inlineStr">
        <is>
          <t>Não vendido</t>
        </is>
      </c>
      <c r="D23" s="4" t="inlineStr">
        <is>
          <t>1</t>
        </is>
      </c>
      <c r="E23" s="5" t="inlineStr">
        <is>
          <t>1.500,00</t>
        </is>
      </c>
      <c r="F23" s="4" t="inlineStr">
        <is>
          <t>150.00</t>
        </is>
      </c>
    </row>
    <row collapsed="false" customFormat="false" customHeight="false" hidden="false" ht="12.1" outlineLevel="0" r="24">
      <c r="A24" s="5" t="s">
        <f>=HYPERLINK("https://www.leilaoonline.com.br/lote/detalhe/60233", "019")</f>
      </c>
      <c r="B24" s="4" t="s">
        <f>=HYPERLINK("https://www.leilaoonline.com.br/lote/detalhe/60233", " TORNO MECÂNICO 1300 X 350 MM - CÓD. 677 ")</f>
      </c>
      <c r="C24" s="4" t="inlineStr">
        <is>
          <t>Não vendido</t>
        </is>
      </c>
      <c r="D24" s="4" t="inlineStr">
        <is>
          <t>2</t>
        </is>
      </c>
      <c r="E24" s="5" t="inlineStr">
        <is>
          <t>1.650,00</t>
        </is>
      </c>
      <c r="F24" s="4" t="inlineStr">
        <is>
          <t>150.00</t>
        </is>
      </c>
    </row>
    <row collapsed="false" customFormat="false" customHeight="false" hidden="false" ht="12.1" outlineLevel="0" r="25">
      <c r="A25" s="5" t="s">
        <f>=HYPERLINK("https://www.leilaoonline.com.br/lote/detalhe/60229", "020")</f>
      </c>
      <c r="B25" s="4" t="s">
        <f>=HYPERLINK("https://www.leilaoonline.com.br/lote/detalhe/60229", " TORNO MECÂNICO 1400 X 390 MM - CÓD. 678 ")</f>
      </c>
      <c r="C25" s="4" t="inlineStr">
        <is>
          <t>Vendido</t>
        </is>
      </c>
      <c r="D25" s="4" t="inlineStr">
        <is>
          <t>6</t>
        </is>
      </c>
      <c r="E25" s="5" t="inlineStr">
        <is>
          <t>2.500,00</t>
        </is>
      </c>
      <c r="F25" s="4" t="inlineStr">
        <is>
          <t>150.00</t>
        </is>
      </c>
    </row>
    <row collapsed="false" customFormat="false" customHeight="false" hidden="false" ht="12.1" outlineLevel="0" r="26">
      <c r="A26" s="5" t="s">
        <f>=HYPERLINK("https://www.leilaoonline.com.br/lote/detalhe/60230", "021")</f>
      </c>
      <c r="B26" s="4" t="s">
        <f>=HYPERLINK("https://www.leilaoonline.com.br/lote/detalhe/60230", " TORNO MECÂNICO MAF 1900 X 420 MM - CÓD. 594  ")</f>
      </c>
      <c r="C26" s="4" t="inlineStr">
        <is>
          <t>Não vendido</t>
        </is>
      </c>
      <c r="D26" s="4" t="inlineStr">
        <is>
          <t>1</t>
        </is>
      </c>
      <c r="E26" s="5" t="inlineStr">
        <is>
          <t>1.750,00</t>
        </is>
      </c>
      <c r="F26" s="4" t="inlineStr">
        <is>
          <t>150.00</t>
        </is>
      </c>
    </row>
    <row collapsed="false" customFormat="false" customHeight="false" hidden="false" ht="12.1" outlineLevel="0" r="27">
      <c r="A27" s="5" t="s">
        <f>=HYPERLINK("https://www.leilaoonline.com.br/lote/detalhe/60227", "022")</f>
      </c>
      <c r="B27" s="4" t="s">
        <f>=HYPERLINK("https://www.leilaoonline.com.br/lote/detalhe/60227", " ESTUFA")</f>
      </c>
      <c r="C27" s="4" t="inlineStr">
        <is>
          <t>Não vendido</t>
        </is>
      </c>
      <c r="D27" s="4" t="inlineStr">
        <is>
          <t>1</t>
        </is>
      </c>
      <c r="E27" s="5" t="inlineStr">
        <is>
          <t>750,00</t>
        </is>
      </c>
      <c r="F27" s="4" t="inlineStr">
        <is>
          <t>150.00</t>
        </is>
      </c>
    </row>
    <row collapsed="false" customFormat="false" customHeight="false" hidden="false" ht="12.1" outlineLevel="0" r="28">
      <c r="A28" s="5" t="s">
        <f>=HYPERLINK("https://www.leilaoonline.com.br/lote/detalhe/60228", "023")</f>
      </c>
      <c r="B28" s="4" t="s">
        <f>=HYPERLINK("https://www.leilaoonline.com.br/lote/detalhe/60228", " REATOR AÇO INOX 750 LITROS MISTURADOR ENCAMISADO - CÓD. 576")</f>
      </c>
      <c r="C28" s="4" t="inlineStr">
        <is>
          <t>Não vendido</t>
        </is>
      </c>
      <c r="D28" s="4" t="inlineStr">
        <is>
          <t>2</t>
        </is>
      </c>
      <c r="E28" s="5" t="inlineStr">
        <is>
          <t>9.150,00</t>
        </is>
      </c>
      <c r="F28" s="4" t="inlineStr">
        <is>
          <t>150.00</t>
        </is>
      </c>
    </row>
    <row collapsed="false" customFormat="false" customHeight="false" hidden="false" ht="12.1" outlineLevel="0" r="29">
      <c r="A29" s="5" t="s">
        <f>=HYPERLINK("https://www.leilaoonline.com.br/lote/detalhe/60235", "024")</f>
      </c>
      <c r="B29" s="4" t="s">
        <f>=HYPERLINK("https://www.leilaoonline.com.br/lote/detalhe/60235", " BOMBA HELICOIDAL DOSADORA NIETSCH - CÓD. 611")</f>
      </c>
      <c r="C29" s="4" t="inlineStr">
        <is>
          <t>Não vendido</t>
        </is>
      </c>
      <c r="D29" s="4" t="inlineStr">
        <is>
          <t>1</t>
        </is>
      </c>
      <c r="E29" s="5" t="inlineStr">
        <is>
          <t>2.500,00</t>
        </is>
      </c>
      <c r="F29" s="4" t="inlineStr">
        <is>
          <t>150.00</t>
        </is>
      </c>
    </row>
    <row collapsed="false" customFormat="false" customHeight="false" hidden="false" ht="12.1" outlineLevel="0" r="30">
      <c r="A30" s="5" t="s">
        <f>=HYPERLINK("https://www.leilaoonline.com.br/lote/detalhe/60245", "025")</f>
      </c>
      <c r="B30" s="4" t="s">
        <f>=HYPERLINK("https://www.leilaoonline.com.br/lote/detalhe/60245", " TROCADOR DE CALOR DE INOX COMPRIMENTO 1950MM DIÂMETRO 330MM - CÓD. 118")</f>
      </c>
      <c r="C30" s="4" t="inlineStr">
        <is>
          <t>Não vendido</t>
        </is>
      </c>
      <c r="D30" s="4" t="inlineStr">
        <is>
          <t>1</t>
        </is>
      </c>
      <c r="E30" s="5" t="inlineStr">
        <is>
          <t>2.250,00</t>
        </is>
      </c>
      <c r="F30" s="4" t="inlineStr">
        <is>
          <t>150.00</t>
        </is>
      </c>
    </row>
    <row collapsed="false" customFormat="false" customHeight="false" hidden="false" ht="12.1" outlineLevel="0" r="31">
      <c r="A31" s="5" t="s">
        <f>=HYPERLINK("https://www.leilaoonline.com.br/lote/detalhe/60238", "027")</f>
      </c>
      <c r="B31" s="4" t="s">
        <f>=HYPERLINK("https://www.leilaoonline.com.br/lote/detalhe/60238", " 200 L DE ÓLEO OMALA S2 G 100 NOVO (VENCIDO)")</f>
      </c>
      <c r="C31" s="4" t="inlineStr">
        <is>
          <t>Não vendido</t>
        </is>
      </c>
      <c r="D31" s="4" t="inlineStr">
        <is>
          <t>3</t>
        </is>
      </c>
      <c r="E31" s="5" t="inlineStr">
        <is>
          <t>1.300,00</t>
        </is>
      </c>
      <c r="F31" s="4" t="inlineStr">
        <is>
          <t>150.00</t>
        </is>
      </c>
    </row>
    <row collapsed="false" customFormat="false" customHeight="false" hidden="false" ht="12.1" outlineLevel="0" r="32">
      <c r="A32" s="5" t="s">
        <f>=HYPERLINK("https://www.leilaoonline.com.br/lote/detalhe/60247", "028")</f>
      </c>
      <c r="B32" s="4" t="s">
        <f>=HYPERLINK("https://www.leilaoonline.com.br/lote/detalhe/60247", " MISTURADOR COM MOTOR 40CV - CÓD. 189")</f>
      </c>
      <c r="C32" s="4" t="inlineStr">
        <is>
          <t>Não vendido</t>
        </is>
      </c>
      <c r="D32" s="4" t="inlineStr">
        <is>
          <t>1</t>
        </is>
      </c>
      <c r="E32" s="5" t="inlineStr">
        <is>
          <t>2.750,00</t>
        </is>
      </c>
      <c r="F32" s="4" t="inlineStr">
        <is>
          <t>150.00</t>
        </is>
      </c>
    </row>
    <row collapsed="false" customFormat="false" customHeight="false" hidden="false" ht="12.1" outlineLevel="0" r="33">
      <c r="A33" s="5" t="s">
        <f>=HYPERLINK("https://www.leilaoonline.com.br/lote/detalhe/60246", "029")</f>
      </c>
      <c r="B33" s="4" t="s">
        <f>=HYPERLINK("https://www.leilaoonline.com.br/lote/detalhe/60246", " TORRE DE RESFRIAMENTO ALPINA - CÓD. 195 ")</f>
      </c>
      <c r="C33" s="4" t="inlineStr">
        <is>
          <t>Não vendido</t>
        </is>
      </c>
      <c r="D33" s="4" t="inlineStr">
        <is>
          <t>1</t>
        </is>
      </c>
      <c r="E33" s="5" t="inlineStr">
        <is>
          <t>1.750,00</t>
        </is>
      </c>
      <c r="F33" s="4" t="inlineStr">
        <is>
          <t>150.00</t>
        </is>
      </c>
    </row>
    <row collapsed="false" customFormat="false" customHeight="false" hidden="false" ht="12.1" outlineLevel="0" r="34">
      <c r="A34" s="5" t="s">
        <f>=HYPERLINK("https://www.leilaoonline.com.br/lote/detalhe/60248", "030")</f>
      </c>
      <c r="B34" s="4" t="s">
        <f>=HYPERLINK("https://www.leilaoonline.com.br/lote/detalhe/60248", " MASSEIRA INDUSTRIAL MISTURADOR - CÓD. 696")</f>
      </c>
      <c r="C34" s="4" t="inlineStr">
        <is>
          <t>Não vendido</t>
        </is>
      </c>
      <c r="D34" s="4" t="inlineStr">
        <is>
          <t>2</t>
        </is>
      </c>
      <c r="E34" s="5" t="inlineStr">
        <is>
          <t>2.650,00</t>
        </is>
      </c>
      <c r="F34" s="4" t="inlineStr">
        <is>
          <t>150.00</t>
        </is>
      </c>
    </row>
    <row collapsed="false" customFormat="false" customHeight="false" hidden="false" ht="12.1" outlineLevel="0" r="35">
      <c r="A35" s="5" t="s">
        <f>=HYPERLINK("https://www.leilaoonline.com.br/lote/detalhe/60249", "031")</f>
      </c>
      <c r="B35" s="4" t="s">
        <f>=HYPERLINK("https://www.leilaoonline.com.br/lote/detalhe/60249", " FURADEIRA RADIAL KONE KR50/16 - CÓD. 694")</f>
      </c>
      <c r="C35" s="4" t="inlineStr">
        <is>
          <t>Não vendido</t>
        </is>
      </c>
      <c r="D35" s="4" t="inlineStr">
        <is>
          <t>4</t>
        </is>
      </c>
      <c r="E35" s="5" t="inlineStr">
        <is>
          <t>12.950,00</t>
        </is>
      </c>
      <c r="F35" s="4" t="inlineStr">
        <is>
          <t>150.00</t>
        </is>
      </c>
    </row>
    <row collapsed="false" customFormat="false" customHeight="false" hidden="false" ht="12.1" outlineLevel="0" r="36">
      <c r="A36" s="5" t="s">
        <f>=HYPERLINK("https://www.leilaoonline.com.br/lote/detalhe/60406", "033")</f>
      </c>
      <c r="B36" s="4" t="s">
        <f>=HYPERLINK("https://www.leilaoonline.com.br/lote/detalhe/60406", "SERRA FITA DUPLA SCHIFFER MOD H2FRTE - FUNCIONANDO")</f>
      </c>
      <c r="C36" s="4" t="inlineStr">
        <is>
          <t>Não vendido</t>
        </is>
      </c>
      <c r="D36" s="4" t="inlineStr">
        <is>
          <t>1</t>
        </is>
      </c>
      <c r="E36" s="5" t="inlineStr">
        <is>
          <t>10.000,00</t>
        </is>
      </c>
      <c r="F36" s="4" t="inlineStr">
        <is>
          <t>1000.00</t>
        </is>
      </c>
    </row>
    <row collapsed="false" customFormat="false" customHeight="false" hidden="false" ht="12.1" outlineLevel="0" r="37">
      <c r="A37" s="5" t="s">
        <f>=HYPERLINK("https://www.leilaoonline.com.br/lote/detalhe/60250", "035")</f>
      </c>
      <c r="B37" s="4" t="s">
        <f>=HYPERLINK("https://www.leilaoonline.com.br/lote/detalhe/60250", " CHILLER MECALOR 75000 KCAL - CÓD. 101")</f>
      </c>
      <c r="C37" s="4" t="inlineStr">
        <is>
          <t>Não vendido</t>
        </is>
      </c>
      <c r="D37" s="4" t="inlineStr">
        <is>
          <t>3</t>
        </is>
      </c>
      <c r="E37" s="5" t="inlineStr">
        <is>
          <t>9.300,00</t>
        </is>
      </c>
      <c r="F37" s="4" t="inlineStr">
        <is>
          <t>150.00</t>
        </is>
      </c>
    </row>
    <row collapsed="false" customFormat="false" customHeight="false" hidden="false" ht="12.1" outlineLevel="0" r="38">
      <c r="A38" s="5" t="s">
        <f>=HYPERLINK("https://www.leilaoonline.com.br/lote/detalhe/60252", "036")</f>
      </c>
      <c r="B38" s="4" t="s">
        <f>=HYPERLINK("https://www.leilaoonline.com.br/lote/detalhe/60252", " ESTUFA SECAGEM DE PLÁSTICO VENTILAÇÃO FORÇADA - CÓD. 700")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1.500,00</t>
        </is>
      </c>
      <c r="F38" s="4" t="inlineStr">
        <is>
          <t>150.00</t>
        </is>
      </c>
    </row>
    <row collapsed="false" customFormat="false" customHeight="false" hidden="false" ht="12.1" outlineLevel="0" r="39">
      <c r="A39" s="5" t="s">
        <f>=HYPERLINK("https://www.leilaoonline.com.br/lote/detalhe/60251", "037")</f>
      </c>
      <c r="B39" s="4" t="s">
        <f>=HYPERLINK("https://www.leilaoonline.com.br/lote/detalhe/60251", " LAMINADOR BONFANTI CERAMICA TIJOLO VERMELHO BAIANO - CÓD.347")</f>
      </c>
      <c r="C39" s="4" t="inlineStr">
        <is>
          <t>Não vendido</t>
        </is>
      </c>
      <c r="D39" s="4" t="inlineStr">
        <is>
          <t>0</t>
        </is>
      </c>
      <c r="E39" s="5" t="inlineStr">
        <is>
          <t>17.500,00</t>
        </is>
      </c>
      <c r="F39" s="4" t="inlineStr">
        <is>
          <t>150.00</t>
        </is>
      </c>
    </row>
    <row collapsed="false" customFormat="false" customHeight="false" hidden="false" ht="12.1" outlineLevel="0" r="40">
      <c r="A40" s="5" t="s">
        <f>=HYPERLINK("https://www.leilaoonline.com.br/lote/detalhe/60253", "038")</f>
      </c>
      <c r="B40" s="4" t="s">
        <f>=HYPERLINK("https://www.leilaoonline.com.br/lote/detalhe/60253", " SERRA ESQUADREJADEIRA - CÓD. 366 ")</f>
      </c>
      <c r="C40" s="4" t="inlineStr">
        <is>
          <t>Não vendido</t>
        </is>
      </c>
      <c r="D40" s="4" t="inlineStr">
        <is>
          <t>15</t>
        </is>
      </c>
      <c r="E40" s="5" t="inlineStr">
        <is>
          <t>3.850,00</t>
        </is>
      </c>
      <c r="F40" s="4" t="inlineStr">
        <is>
          <t>150.00</t>
        </is>
      </c>
    </row>
    <row collapsed="false" customFormat="false" customHeight="false" hidden="false" ht="12.1" outlineLevel="0" r="41">
      <c r="A41" s="5" t="s">
        <f>=HYPERLINK("https://www.leilaoonline.com.br/lote/detalhe/60258", "039")</f>
      </c>
      <c r="B41" s="4" t="s">
        <f>=HYPERLINK("https://www.leilaoonline.com.br/lote/detalhe/60258", " MOTOR SCANIA 110 COM CÂMBIO - CÓD. 378")</f>
      </c>
      <c r="C41" s="4" t="inlineStr">
        <is>
          <t>Não vendido</t>
        </is>
      </c>
      <c r="D41" s="4" t="inlineStr">
        <is>
          <t>1</t>
        </is>
      </c>
      <c r="E41" s="5" t="inlineStr">
        <is>
          <t>3.750,00</t>
        </is>
      </c>
      <c r="F41" s="4" t="inlineStr">
        <is>
          <t>150.00</t>
        </is>
      </c>
    </row>
    <row collapsed="false" customFormat="false" customHeight="false" hidden="false" ht="12.1" outlineLevel="0" r="42">
      <c r="A42" s="5" t="s">
        <f>=HYPERLINK("https://www.leilaoonline.com.br/lote/detalhe/60256", "040")</f>
      </c>
      <c r="B42" s="4" t="s">
        <f>=HYPERLINK("https://www.leilaoonline.com.br/lote/detalhe/60256", " COMPRESSOR SABROE CMO 16 - CÓD. 381")</f>
      </c>
      <c r="C42" s="4" t="inlineStr">
        <is>
          <t>Não vendido</t>
        </is>
      </c>
      <c r="D42" s="4" t="inlineStr">
        <is>
          <t>1</t>
        </is>
      </c>
      <c r="E42" s="5" t="inlineStr">
        <is>
          <t>2.000,00</t>
        </is>
      </c>
      <c r="F42" s="4" t="inlineStr">
        <is>
          <t>150.00</t>
        </is>
      </c>
    </row>
    <row collapsed="false" customFormat="false" customHeight="false" hidden="false" ht="12.1" outlineLevel="0" r="43">
      <c r="A43" s="5" t="s">
        <f>=HYPERLINK("https://www.leilaoonline.com.br/lote/detalhe/60255", "041")</f>
      </c>
      <c r="B43" s="4" t="s">
        <f>=HYPERLINK("https://www.leilaoonline.com.br/lote/detalhe/60255", " GELADEIRA REFRISAT 30000 KCAL ")</f>
      </c>
      <c r="C43" s="4" t="inlineStr">
        <is>
          <t>Não vendido</t>
        </is>
      </c>
      <c r="D43" s="4" t="inlineStr">
        <is>
          <t>0</t>
        </is>
      </c>
      <c r="E43" s="5" t="inlineStr">
        <is>
          <t>6.250,00</t>
        </is>
      </c>
      <c r="F43" s="4" t="inlineStr">
        <is>
          <t>150.00</t>
        </is>
      </c>
    </row>
    <row collapsed="false" customFormat="false" customHeight="false" hidden="false" ht="12.1" outlineLevel="0" r="44">
      <c r="A44" s="5" t="s">
        <f>=HYPERLINK("https://www.leilaoonline.com.br/lote/detalhe/60257", "042")</f>
      </c>
      <c r="B44" s="4" t="s">
        <f>=HYPERLINK("https://www.leilaoonline.com.br/lote/detalhe/60257", " MÁQUINA PARA DESCASCAR FIOS E CABOS - CÓD.  414")</f>
      </c>
      <c r="C44" s="4" t="inlineStr">
        <is>
          <t>Não vendido</t>
        </is>
      </c>
      <c r="D44" s="4" t="inlineStr">
        <is>
          <t>2</t>
        </is>
      </c>
      <c r="E44" s="5" t="inlineStr">
        <is>
          <t>3.650,00</t>
        </is>
      </c>
      <c r="F44" s="4" t="inlineStr">
        <is>
          <t>150.00</t>
        </is>
      </c>
    </row>
    <row collapsed="false" customFormat="false" customHeight="false" hidden="false" ht="12.1" outlineLevel="0" r="45">
      <c r="A45" s="5" t="s">
        <f>=HYPERLINK("https://www.leilaoonline.com.br/lote/detalhe/60259", "045")</f>
      </c>
      <c r="B45" s="4" t="s">
        <f>=HYPERLINK("https://www.leilaoonline.com.br/lote/detalhe/60259", " EMPILHADEIRA ZELOSO - CÓD.431")</f>
      </c>
      <c r="C45" s="4" t="inlineStr">
        <is>
          <t>Não vendido</t>
        </is>
      </c>
      <c r="D45" s="4" t="inlineStr">
        <is>
          <t>1</t>
        </is>
      </c>
      <c r="E45" s="5" t="inlineStr">
        <is>
          <t>2.500,00</t>
        </is>
      </c>
      <c r="F45" s="4" t="inlineStr">
        <is>
          <t>150.00</t>
        </is>
      </c>
    </row>
    <row collapsed="false" customFormat="false" customHeight="false" hidden="false" ht="12.1" outlineLevel="0" r="46">
      <c r="A46" s="5" t="s">
        <f>=HYPERLINK("https://www.leilaoonline.com.br/lote/detalhe/60254", "046")</f>
      </c>
      <c r="B46" s="4" t="s">
        <f>=HYPERLINK("https://www.leilaoonline.com.br/lote/detalhe/60254", " MOTOR ELÉTRICO TRIFÁSICO 100 CV 4 POLOS 1700 RPM WEG")</f>
      </c>
      <c r="C46" s="4" t="inlineStr">
        <is>
          <t>Não vendido</t>
        </is>
      </c>
      <c r="D46" s="4" t="inlineStr">
        <is>
          <t>1</t>
        </is>
      </c>
      <c r="E46" s="5" t="inlineStr">
        <is>
          <t>2.250,00</t>
        </is>
      </c>
      <c r="F46" s="4" t="inlineStr">
        <is>
          <t>150.00</t>
        </is>
      </c>
    </row>
    <row collapsed="false" customFormat="false" customHeight="false" hidden="false" ht="12.1" outlineLevel="0" r="47">
      <c r="A47" s="5" t="s">
        <f>=HYPERLINK("https://www.leilaoonline.com.br/lote/detalhe/60260", "047")</f>
      </c>
      <c r="B47" s="4" t="s">
        <f>=HYPERLINK("https://www.leilaoonline.com.br/lote/detalhe/60260", " TERMOREGULADOR VULCANIC ANO 1994 - CÓD. 440")</f>
      </c>
      <c r="C47" s="4" t="inlineStr">
        <is>
          <t>Não vendido</t>
        </is>
      </c>
      <c r="D47" s="4" t="inlineStr">
        <is>
          <t>1</t>
        </is>
      </c>
      <c r="E47" s="5" t="inlineStr">
        <is>
          <t>500,00</t>
        </is>
      </c>
      <c r="F47" s="4" t="inlineStr">
        <is>
          <t>150.00</t>
        </is>
      </c>
    </row>
    <row collapsed="false" customFormat="false" customHeight="false" hidden="false" ht="12.1" outlineLevel="0" r="48">
      <c r="A48" s="5" t="s">
        <f>=HYPERLINK("https://www.leilaoonline.com.br/lote/detalhe/60261", "048")</f>
      </c>
      <c r="B48" s="4" t="s">
        <f>=HYPERLINK("https://www.leilaoonline.com.br/lote/detalhe/60261", "PRENSA ENFARDADEIRA VERTICAL 20 TONELADAS - CÓD. 681")</f>
      </c>
      <c r="C48" s="4" t="inlineStr">
        <is>
          <t>Não vendido</t>
        </is>
      </c>
      <c r="D48" s="4" t="inlineStr">
        <is>
          <t>2</t>
        </is>
      </c>
      <c r="E48" s="5" t="inlineStr">
        <is>
          <t>3.850,00</t>
        </is>
      </c>
      <c r="F48" s="4" t="inlineStr">
        <is>
          <t>150.00</t>
        </is>
      </c>
    </row>
    <row collapsed="false" customFormat="false" customHeight="false" hidden="false" ht="12.1" outlineLevel="0" r="49">
      <c r="A49" s="5" t="s">
        <f>=HYPERLINK("https://www.leilaoonline.com.br/lote/detalhe/60266", "049")</f>
      </c>
      <c r="B49" s="4" t="s">
        <f>=HYPERLINK("https://www.leilaoonline.com.br/lote/detalhe/60266", " MOINHO DE PLÁSTICO PRIMOTÉCNICA 200MM 5 CV - CÓD. 721")</f>
      </c>
      <c r="C49" s="4" t="inlineStr">
        <is>
          <t>Não vendido</t>
        </is>
      </c>
      <c r="D49" s="4" t="inlineStr">
        <is>
          <t>0</t>
        </is>
      </c>
      <c r="E49" s="5" t="inlineStr">
        <is>
          <t>3.000,00</t>
        </is>
      </c>
      <c r="F49" s="4" t="inlineStr">
        <is>
          <t>150.00</t>
        </is>
      </c>
    </row>
    <row collapsed="false" customFormat="false" customHeight="false" hidden="false" ht="12.1" outlineLevel="0" r="50">
      <c r="A50" s="5" t="s">
        <f>=HYPERLINK("https://www.leilaoonline.com.br/lote/detalhe/60262", "052")</f>
      </c>
      <c r="B50" s="4" t="s">
        <f>=HYPERLINK("https://www.leilaoonline.com.br/lote/detalhe/60262", " BRITADOR SEIKAN ENGENHARIA - CÓD. 454")</f>
      </c>
      <c r="C50" s="4" t="inlineStr">
        <is>
          <t>Não vendido</t>
        </is>
      </c>
      <c r="D50" s="4" t="inlineStr">
        <is>
          <t>1</t>
        </is>
      </c>
      <c r="E50" s="5" t="inlineStr">
        <is>
          <t>2.500,00</t>
        </is>
      </c>
      <c r="F50" s="4" t="inlineStr">
        <is>
          <t>150.00</t>
        </is>
      </c>
    </row>
    <row collapsed="false" customFormat="false" customHeight="false" hidden="false" ht="12.1" outlineLevel="0" r="51">
      <c r="A51" s="5" t="s">
        <f>=HYPERLINK("https://www.leilaoonline.com.br/lote/detalhe/60265", "054")</f>
      </c>
      <c r="B51" s="4" t="s">
        <f>=HYPERLINK("https://www.leilaoonline.com.br/lote/detalhe/60265", " COMPRESSOR PARAFUSO ATLAS COPCO GA 37 - CÓD. 484")</f>
      </c>
      <c r="C51" s="4" t="inlineStr">
        <is>
          <t>Não vendido</t>
        </is>
      </c>
      <c r="D51" s="4" t="inlineStr">
        <is>
          <t>1</t>
        </is>
      </c>
      <c r="E51" s="5" t="inlineStr">
        <is>
          <t>6.000,00</t>
        </is>
      </c>
      <c r="F51" s="4" t="inlineStr">
        <is>
          <t>150.00</t>
        </is>
      </c>
    </row>
    <row collapsed="false" customFormat="false" customHeight="false" hidden="false" ht="12.1" outlineLevel="0" r="52">
      <c r="A52" s="5" t="s">
        <f>=HYPERLINK("https://www.leilaoonline.com.br/lote/detalhe/61159", "055")</f>
      </c>
      <c r="B52" s="4" t="s">
        <f>=HYPERLINK("https://www.leilaoonline.com.br/lote/detalhe/61159", "GUINDASTE 4,3TM E3 - CR + CESTO AEREO; SERIE Y02C004304; POUCAS HORAS DE USO")</f>
      </c>
      <c r="C52" s="4" t="inlineStr">
        <is>
          <t>Não vendido</t>
        </is>
      </c>
      <c r="D52" s="4" t="inlineStr">
        <is>
          <t>0</t>
        </is>
      </c>
      <c r="E52" s="5" t="inlineStr">
        <is>
          <t>25.000,00</t>
        </is>
      </c>
      <c r="F52" s="4" t="inlineStr">
        <is>
          <t>500.00</t>
        </is>
      </c>
    </row>
    <row collapsed="false" customFormat="false" customHeight="false" hidden="false" ht="12.1" outlineLevel="0" r="53">
      <c r="A53" s="5" t="s">
        <f>=HYPERLINK("https://www.leilaoonline.com.br/lote/detalhe/60263", "055")</f>
      </c>
      <c r="B53" s="4" t="s">
        <f>=HYPERLINK("https://www.leilaoonline.com.br/lote/detalhe/60263", " GUILHOTINA MECATRO 3000X20MM (3/4") - CÓD. 497")</f>
      </c>
      <c r="C53" s="4" t="inlineStr">
        <is>
          <t>Vendido</t>
        </is>
      </c>
      <c r="D53" s="4" t="inlineStr">
        <is>
          <t>35</t>
        </is>
      </c>
      <c r="E53" s="5" t="inlineStr">
        <is>
          <t>39.750,00</t>
        </is>
      </c>
      <c r="F53" s="4" t="inlineStr">
        <is>
          <t>150.00</t>
        </is>
      </c>
    </row>
    <row collapsed="false" customFormat="false" customHeight="false" hidden="false" ht="12.1" outlineLevel="0" r="54">
      <c r="A54" s="5" t="s">
        <f>=HYPERLINK("https://www.leilaoonline.com.br/lote/detalhe/60267", "056")</f>
      </c>
      <c r="B54" s="4" t="s">
        <f>=HYPERLINK("https://www.leilaoonline.com.br/lote/detalhe/60267", " EXTRUSORA BORGMAR 90MM - CÓD. 523")</f>
      </c>
      <c r="C54" s="4" t="inlineStr">
        <is>
          <t>Não vendido</t>
        </is>
      </c>
      <c r="D54" s="4" t="inlineStr">
        <is>
          <t>1</t>
        </is>
      </c>
      <c r="E54" s="5" t="inlineStr">
        <is>
          <t>12.500,00</t>
        </is>
      </c>
      <c r="F54" s="4" t="inlineStr">
        <is>
          <t>150.00</t>
        </is>
      </c>
    </row>
    <row collapsed="false" customFormat="false" customHeight="false" hidden="false" ht="12.1" outlineLevel="0" r="55">
      <c r="A55" s="5" t="s">
        <f>=HYPERLINK("https://www.leilaoonline.com.br/lote/detalhe/60264", "057")</f>
      </c>
      <c r="B55" s="4" t="s">
        <f>=HYPERLINK("https://www.leilaoonline.com.br/lote/detalhe/60264", " COMPRESSOR SCHULZ CSV 20 - CÓD. 724")</f>
      </c>
      <c r="C55" s="4" t="inlineStr">
        <is>
          <t>Não vendido</t>
        </is>
      </c>
      <c r="D55" s="4" t="inlineStr">
        <is>
          <t>8</t>
        </is>
      </c>
      <c r="E55" s="5" t="inlineStr">
        <is>
          <t>2.550,00</t>
        </is>
      </c>
      <c r="F55" s="4" t="inlineStr">
        <is>
          <t>150.00</t>
        </is>
      </c>
    </row>
    <row collapsed="false" customFormat="false" customHeight="false" hidden="false" ht="12.1" outlineLevel="0" r="56">
      <c r="A56" s="5" t="s">
        <f>=HYPERLINK("https://www.leilaoonline.com.br/lote/detalhe/60268", "059")</f>
      </c>
      <c r="B56" s="4" t="s">
        <f>=HYPERLINK("https://www.leilaoonline.com.br/lote/detalhe/60268", " TORRE DE RESFIAMENTO DRYCOOLER MECALOR 200 MODULAR - CÓD. 532")</f>
      </c>
      <c r="C56" s="4" t="inlineStr">
        <is>
          <t>Não vendido</t>
        </is>
      </c>
      <c r="D56" s="4" t="inlineStr">
        <is>
          <t>1</t>
        </is>
      </c>
      <c r="E56" s="5" t="inlineStr">
        <is>
          <t>2.500,00</t>
        </is>
      </c>
      <c r="F56" s="4" t="inlineStr">
        <is>
          <t>150.00</t>
        </is>
      </c>
    </row>
    <row collapsed="false" customFormat="false" customHeight="false" hidden="false" ht="12.1" outlineLevel="0" r="57">
      <c r="A57" s="5" t="s">
        <f>=HYPERLINK("https://www.leilaoonline.com.br/lote/detalhe/60269", "060")</f>
      </c>
      <c r="B57" s="4" t="s">
        <f>=HYPERLINK("https://www.leilaoonline.com.br/lote/detalhe/60269", " MOINHO MARTELO TIGRE - CÓD. 535")</f>
      </c>
      <c r="C57" s="4" t="inlineStr">
        <is>
          <t>Não vendido</t>
        </is>
      </c>
      <c r="D57" s="4" t="inlineStr">
        <is>
          <t>0</t>
        </is>
      </c>
      <c r="E57" s="5" t="inlineStr">
        <is>
          <t>2.500,00</t>
        </is>
      </c>
      <c r="F57" s="4" t="inlineStr">
        <is>
          <t>150.00</t>
        </is>
      </c>
    </row>
    <row collapsed="false" customFormat="false" customHeight="false" hidden="false" ht="12.1" outlineLevel="0" r="58">
      <c r="A58" s="5" t="s">
        <f>=HYPERLINK("https://www.leilaoonline.com.br/lote/detalhe/60271", "061")</f>
      </c>
      <c r="B58" s="4" t="s">
        <f>=HYPERLINK("https://www.leilaoonline.com.br/lote/detalhe/60271", " ESTUFA SECAGEM DE PLÁSTICO - CÓD. 701")</f>
      </c>
      <c r="C58" s="4" t="inlineStr">
        <is>
          <t>Não vendido</t>
        </is>
      </c>
      <c r="D58" s="4" t="inlineStr">
        <is>
          <t>1</t>
        </is>
      </c>
      <c r="E58" s="5" t="inlineStr">
        <is>
          <t>2.000,00</t>
        </is>
      </c>
      <c r="F58" s="4" t="inlineStr">
        <is>
          <t>150.00</t>
        </is>
      </c>
    </row>
    <row collapsed="false" customFormat="false" customHeight="false" hidden="false" ht="12.1" outlineLevel="0" r="59">
      <c r="A59" s="5" t="s">
        <f>=HYPERLINK("https://www.leilaoonline.com.br/lote/detalhe/60272", "063")</f>
      </c>
      <c r="B59" s="4" t="s">
        <f>=HYPERLINK("https://www.leilaoonline.com.br/lote/detalhe/60272", " PRENSA DE BORRACHA 500 X 500 MM PISTÃO 250MM - CÓD. 558")</f>
      </c>
      <c r="C59" s="4" t="inlineStr">
        <is>
          <t>Não vendido</t>
        </is>
      </c>
      <c r="D59" s="4" t="inlineStr">
        <is>
          <t>0</t>
        </is>
      </c>
      <c r="E59" s="5" t="inlineStr">
        <is>
          <t>3.000,00</t>
        </is>
      </c>
      <c r="F59" s="4" t="inlineStr">
        <is>
          <t>150.00</t>
        </is>
      </c>
    </row>
    <row collapsed="false" customFormat="false" customHeight="false" hidden="false" ht="12.1" outlineLevel="0" r="60">
      <c r="A60" s="5" t="s">
        <f>=HYPERLINK("https://www.leilaoonline.com.br/lote/detalhe/60270", "064")</f>
      </c>
      <c r="B60" s="4" t="s">
        <f>=HYPERLINK("https://www.leilaoonline.com.br/lote/detalhe/60270", " MÁQUINA EMENDAR TECIDO SINTETICO E COURINO DOHLE - CÓD. 686")</f>
      </c>
      <c r="C60" s="4" t="inlineStr">
        <is>
          <t>Não vendido</t>
        </is>
      </c>
      <c r="D60" s="4" t="inlineStr">
        <is>
          <t>1</t>
        </is>
      </c>
      <c r="E60" s="5" t="inlineStr">
        <is>
          <t>3.000,00</t>
        </is>
      </c>
      <c r="F60" s="4" t="inlineStr">
        <is>
          <t>150.00</t>
        </is>
      </c>
    </row>
    <row collapsed="false" customFormat="false" customHeight="false" hidden="false" ht="12.1" outlineLevel="0" r="61">
      <c r="A61" s="5" t="s">
        <f>=HYPERLINK("https://www.leilaoonline.com.br/lote/detalhe/60273", "065")</f>
      </c>
      <c r="B61" s="4" t="s">
        <f>=HYPERLINK("https://www.leilaoonline.com.br/lote/detalhe/60273", " CILINDRO MISTURADOR BORRACHA BONITO 700 X 300 MM - CÓD. 555")</f>
      </c>
      <c r="C61" s="4" t="inlineStr">
        <is>
          <t>Não vendido</t>
        </is>
      </c>
      <c r="D61" s="4" t="inlineStr">
        <is>
          <t>0</t>
        </is>
      </c>
      <c r="E61" s="5" t="inlineStr">
        <is>
          <t>12.500,00</t>
        </is>
      </c>
      <c r="F61" s="4" t="inlineStr">
        <is>
          <t>150.00</t>
        </is>
      </c>
    </row>
    <row collapsed="false" customFormat="false" customHeight="false" hidden="false" ht="12.1" outlineLevel="0" r="62">
      <c r="A62" s="5" t="s">
        <f>=HYPERLINK("https://www.leilaoonline.com.br/lote/detalhe/60274", "066")</f>
      </c>
      <c r="B62" s="4" t="s">
        <f>=HYPERLINK("https://www.leilaoonline.com.br/lote/detalhe/60274", " EXTRUSORA BORRACHA BUZULUK - CÓD. 557")</f>
      </c>
      <c r="C62" s="4" t="inlineStr">
        <is>
          <t>Não vendido</t>
        </is>
      </c>
      <c r="D62" s="4" t="inlineStr">
        <is>
          <t>0</t>
        </is>
      </c>
      <c r="E62" s="5" t="inlineStr">
        <is>
          <t>8.000,00</t>
        </is>
      </c>
      <c r="F62" s="4" t="inlineStr">
        <is>
          <t>150.00</t>
        </is>
      </c>
    </row>
    <row collapsed="false" customFormat="false" customHeight="false" hidden="false" ht="12.1" outlineLevel="0" r="63">
      <c r="A63" s="5" t="s">
        <f>=HYPERLINK("https://www.leilaoonline.com.br/lote/detalhe/60275", "067")</f>
      </c>
      <c r="B63" s="4" t="s">
        <f>=HYPERLINK("https://www.leilaoonline.com.br/lote/detalhe/60275", " MOINHO DE PLÁSTICO 500MM MOTOR 20 CV - CÓD. 625")</f>
      </c>
      <c r="C63" s="4" t="inlineStr">
        <is>
          <t>Vendido</t>
        </is>
      </c>
      <c r="D63" s="4" t="inlineStr">
        <is>
          <t>24</t>
        </is>
      </c>
      <c r="E63" s="5" t="inlineStr">
        <is>
          <t>11.700,00</t>
        </is>
      </c>
      <c r="F63" s="4" t="inlineStr">
        <is>
          <t>150.00</t>
        </is>
      </c>
    </row>
    <row collapsed="false" customFormat="false" customHeight="false" hidden="false" ht="12.1" outlineLevel="0" r="64">
      <c r="A64" s="5" t="s">
        <f>=HYPERLINK("https://www.leilaoonline.com.br/lote/detalhe/60276", "068")</f>
      </c>
      <c r="B64" s="4" t="s">
        <f>=HYPERLINK("https://www.leilaoonline.com.br/lote/detalhe/60276", " PENEIRA VIBRATÓRIA SCHULTHEIZ - CÓD. 634")</f>
      </c>
      <c r="C64" s="4" t="inlineStr">
        <is>
          <t>Não vendido</t>
        </is>
      </c>
      <c r="D64" s="4" t="inlineStr">
        <is>
          <t>0</t>
        </is>
      </c>
      <c r="E64" s="5" t="inlineStr">
        <is>
          <t>2.250,00</t>
        </is>
      </c>
      <c r="F64" s="4" t="inlineStr">
        <is>
          <t>150.00</t>
        </is>
      </c>
    </row>
    <row collapsed="false" customFormat="false" customHeight="false" hidden="false" ht="12.1" outlineLevel="0" r="65">
      <c r="A65" s="5" t="s">
        <f>=HYPERLINK("https://www.leilaoonline.com.br/lote/detalhe/60277", "069")</f>
      </c>
      <c r="B65" s="4" t="s">
        <f>=HYPERLINK("https://www.leilaoonline.com.br/lote/detalhe/60277", " AFIADORA UNIVERSAL - AFIAÇÃO DE BROCAS - CÓD. 685")</f>
      </c>
      <c r="C65" s="4" t="inlineStr">
        <is>
          <t>Não vendido</t>
        </is>
      </c>
      <c r="D65" s="4" t="inlineStr">
        <is>
          <t>5</t>
        </is>
      </c>
      <c r="E65" s="5" t="inlineStr">
        <is>
          <t>1.250,00</t>
        </is>
      </c>
      <c r="F65" s="4" t="inlineStr">
        <is>
          <t>150.00</t>
        </is>
      </c>
    </row>
    <row collapsed="false" customFormat="false" customHeight="false" hidden="false" ht="12.1" outlineLevel="0" r="66">
      <c r="A66" s="5" t="s">
        <f>=HYPERLINK("https://www.leilaoonline.com.br/lote/detalhe/60280", "070")</f>
      </c>
      <c r="B66" s="4" t="s">
        <f>=HYPERLINK("https://www.leilaoonline.com.br/lote/detalhe/60280", " RETÍFICA COM MESA MAGNÉTICA - CÓD. 684")</f>
      </c>
      <c r="C66" s="4" t="inlineStr">
        <is>
          <t>Vendido</t>
        </is>
      </c>
      <c r="D66" s="4" t="inlineStr">
        <is>
          <t>31</t>
        </is>
      </c>
      <c r="E66" s="5" t="inlineStr">
        <is>
          <t>4.850,00</t>
        </is>
      </c>
      <c r="F66" s="4" t="inlineStr">
        <is>
          <t>150.00</t>
        </is>
      </c>
    </row>
    <row collapsed="false" customFormat="false" customHeight="false" hidden="false" ht="12.1" outlineLevel="0" r="67">
      <c r="A67" s="5" t="s">
        <f>=HYPERLINK("https://www.leilaoonline.com.br/lote/detalhe/60281", "071")</f>
      </c>
      <c r="B67" s="4" t="s">
        <f>=HYPERLINK("https://www.leilaoonline.com.br/lote/detalhe/60281", " VIRADOR TAMBOREADOR EM AÇO INÓX 100 LITROS - CÓD. 574")</f>
      </c>
      <c r="C67" s="4" t="inlineStr">
        <is>
          <t>Não vendido</t>
        </is>
      </c>
      <c r="D67" s="4" t="inlineStr">
        <is>
          <t>0</t>
        </is>
      </c>
      <c r="E67" s="5" t="inlineStr">
        <is>
          <t>2.000,00</t>
        </is>
      </c>
      <c r="F67" s="4" t="inlineStr">
        <is>
          <t>150.00</t>
        </is>
      </c>
    </row>
    <row collapsed="false" customFormat="false" customHeight="false" hidden="false" ht="12.1" outlineLevel="0" r="68">
      <c r="A68" s="5" t="s">
        <f>=HYPERLINK("https://www.leilaoonline.com.br/lote/detalhe/60278", "073")</f>
      </c>
      <c r="B68" s="4" t="s">
        <f>=HYPERLINK("https://www.leilaoonline.com.br/lote/detalhe/60278", " REATOR DE AÇO CARBONO 250 LITROS - CÓD. 579")</f>
      </c>
      <c r="C68" s="4" t="inlineStr">
        <is>
          <t>Não vendido</t>
        </is>
      </c>
      <c r="D68" s="4" t="inlineStr">
        <is>
          <t>0</t>
        </is>
      </c>
      <c r="E68" s="5" t="inlineStr">
        <is>
          <t>1.250,00</t>
        </is>
      </c>
      <c r="F68" s="4" t="inlineStr">
        <is>
          <t>150.00</t>
        </is>
      </c>
    </row>
    <row collapsed="false" customFormat="false" customHeight="false" hidden="false" ht="12.1" outlineLevel="0" r="69">
      <c r="A69" s="5" t="s">
        <f>=HYPERLINK("https://www.leilaoonline.com.br/lote/detalhe/60279", "074")</f>
      </c>
      <c r="B69" s="4" t="s">
        <f>=HYPERLINK("https://www.leilaoonline.com.br/lote/detalhe/60279", " TRANSFORMADOR 75 KVA À ÓLEO 220V/440V - CÓD. 691")</f>
      </c>
      <c r="C69" s="4" t="inlineStr">
        <is>
          <t>Não vendido</t>
        </is>
      </c>
      <c r="D69" s="4" t="inlineStr">
        <is>
          <t>5</t>
        </is>
      </c>
      <c r="E69" s="5" t="inlineStr">
        <is>
          <t>1.850,00</t>
        </is>
      </c>
      <c r="F69" s="4" t="inlineStr">
        <is>
          <t>150.00</t>
        </is>
      </c>
    </row>
    <row collapsed="false" customFormat="false" customHeight="false" hidden="false" ht="12.1" outlineLevel="0" r="70">
      <c r="A70" s="5" t="s">
        <f>=HYPERLINK("https://www.leilaoonline.com.br/lote/detalhe/60282", "076")</f>
      </c>
      <c r="B70" s="4" t="s">
        <f>=HYPERLINK("https://www.leilaoonline.com.br/lote/detalhe/60282", " PULMÃO TANQUE RESERVATÓRIO DE AR 1650 LITROS - CÓD. 702")</f>
      </c>
      <c r="C70" s="4" t="inlineStr">
        <is>
          <t>Não vendido</t>
        </is>
      </c>
      <c r="D70" s="4" t="inlineStr">
        <is>
          <t>2</t>
        </is>
      </c>
      <c r="E70" s="5" t="inlineStr">
        <is>
          <t>1.150,00</t>
        </is>
      </c>
      <c r="F70" s="4" t="inlineStr">
        <is>
          <t>150.00</t>
        </is>
      </c>
    </row>
    <row collapsed="false" customFormat="false" customHeight="false" hidden="false" ht="12.1" outlineLevel="0" r="71">
      <c r="A71" s="5" t="s">
        <f>=HYPERLINK("https://www.leilaoonline.com.br/lote/detalhe/60283", "077")</f>
      </c>
      <c r="B71" s="4" t="s">
        <f>=HYPERLINK("https://www.leilaoonline.com.br/lote/detalhe/60283", " AGLUTINADOR DE PLÁSTICO 50HP - CÓD. 709")</f>
      </c>
      <c r="C71" s="4" t="inlineStr">
        <is>
          <t>Não vendido</t>
        </is>
      </c>
      <c r="D71" s="4" t="inlineStr">
        <is>
          <t>0</t>
        </is>
      </c>
      <c r="E71" s="5" t="inlineStr">
        <is>
          <t>5.000,00</t>
        </is>
      </c>
      <c r="F71" s="4" t="inlineStr">
        <is>
          <t>150.00</t>
        </is>
      </c>
    </row>
    <row collapsed="false" customFormat="false" customHeight="false" hidden="false" ht="12.1" outlineLevel="0" r="72">
      <c r="A72" s="5" t="s">
        <f>=HYPERLINK("https://www.leilaoonline.com.br/lote/detalhe/60286", "078")</f>
      </c>
      <c r="B72" s="4" t="s">
        <f>=HYPERLINK("https://www.leilaoonline.com.br/lote/detalhe/60286", " TRANSFORMADOR CEMEC 1250KVA 13,8KV - 440V NOVO SEM USO - CÓD. 644")</f>
      </c>
      <c r="C72" s="4" t="inlineStr">
        <is>
          <t>Não vendido</t>
        </is>
      </c>
      <c r="D72" s="4" t="inlineStr">
        <is>
          <t>16</t>
        </is>
      </c>
      <c r="E72" s="5" t="inlineStr">
        <is>
          <t>16.300,00</t>
        </is>
      </c>
      <c r="F72" s="4" t="inlineStr">
        <is>
          <t>150.00</t>
        </is>
      </c>
    </row>
    <row collapsed="false" customFormat="false" customHeight="false" hidden="false" ht="12.1" outlineLevel="0" r="73">
      <c r="A73" s="5" t="s">
        <f>=HYPERLINK("https://www.leilaoonline.com.br/lote/detalhe/60288", "079")</f>
      </c>
      <c r="B73" s="4" t="s">
        <f>=HYPERLINK("https://www.leilaoonline.com.br/lote/detalhe/60288", " LAVADORA DE PISOS ELÉTRICA OPERADOR A BORDO COMAC TRIPLA 75 - CÓD. 614")</f>
      </c>
      <c r="C73" s="4" t="inlineStr">
        <is>
          <t>Não vendido</t>
        </is>
      </c>
      <c r="D73" s="4" t="inlineStr">
        <is>
          <t>0</t>
        </is>
      </c>
      <c r="E73" s="5" t="inlineStr">
        <is>
          <t>800,00</t>
        </is>
      </c>
      <c r="F73" s="4" t="inlineStr">
        <is>
          <t>150.00</t>
        </is>
      </c>
    </row>
    <row collapsed="false" customFormat="false" customHeight="false" hidden="false" ht="12.1" outlineLevel="0" r="74">
      <c r="A74" s="5" t="s">
        <f>=HYPERLINK("https://www.leilaoonline.com.br/lote/detalhe/60285", "080")</f>
      </c>
      <c r="B74" s="4" t="s">
        <f>=HYPERLINK("https://www.leilaoonline.com.br/lote/detalhe/60285", " PRENSA HIDRÁULICA 60 TONELADAS - CÓD. 622")</f>
      </c>
      <c r="C74" s="4" t="inlineStr">
        <is>
          <t>Não vendido</t>
        </is>
      </c>
      <c r="D74" s="4" t="inlineStr">
        <is>
          <t>0</t>
        </is>
      </c>
      <c r="E74" s="5" t="inlineStr">
        <is>
          <t>9.000,00</t>
        </is>
      </c>
      <c r="F74" s="4" t="inlineStr">
        <is>
          <t>150.00</t>
        </is>
      </c>
    </row>
    <row collapsed="false" customFormat="false" customHeight="false" hidden="false" ht="12.1" outlineLevel="0" r="75">
      <c r="A75" s="5" t="s">
        <f>=HYPERLINK("https://www.leilaoonline.com.br/lote/detalhe/60284", "081")</f>
      </c>
      <c r="B75" s="4" t="s">
        <f>=HYPERLINK("https://www.leilaoonline.com.br/lote/detalhe/60284", " GUILHOTINA OMAC BRESCHIA 105 CM")</f>
      </c>
      <c r="C75" s="4" t="inlineStr">
        <is>
          <t>Não vendido</t>
        </is>
      </c>
      <c r="D75" s="4" t="inlineStr">
        <is>
          <t>0</t>
        </is>
      </c>
      <c r="E75" s="5" t="inlineStr">
        <is>
          <t>2.250,00</t>
        </is>
      </c>
      <c r="F75" s="4" t="inlineStr">
        <is>
          <t>150.00</t>
        </is>
      </c>
    </row>
    <row collapsed="false" customFormat="false" customHeight="false" hidden="false" ht="12.1" outlineLevel="0" r="76">
      <c r="A76" s="5" t="s">
        <f>=HYPERLINK("https://www.leilaoonline.com.br/lote/detalhe/60287", "082")</f>
      </c>
      <c r="B76" s="4" t="s">
        <f>=HYPERLINK("https://www.leilaoonline.com.br/lote/detalhe/60287", " COMPRESSOR WAYNE 60 PES - CÓD. 52")</f>
      </c>
      <c r="C76" s="4" t="inlineStr">
        <is>
          <t>Não vendido</t>
        </is>
      </c>
      <c r="D76" s="4" t="inlineStr">
        <is>
          <t>2</t>
        </is>
      </c>
      <c r="E76" s="5" t="inlineStr">
        <is>
          <t>4.250,00</t>
        </is>
      </c>
      <c r="F76" s="4" t="inlineStr">
        <is>
          <t>150.00</t>
        </is>
      </c>
    </row>
    <row collapsed="false" customFormat="false" customHeight="false" hidden="false" ht="12.1" outlineLevel="0" r="77">
      <c r="A77" s="5" t="s">
        <f>=HYPERLINK("https://www.leilaoonline.com.br/lote/detalhe/60289", "083")</f>
      </c>
      <c r="B77" s="4" t="s">
        <f>=HYPERLINK("https://www.leilaoonline.com.br/lote/detalhe/60289", " CALANDRA ELÉTRICA PIRAMIDAL CHAPAS 1000MM - CÓD. 711")</f>
      </c>
      <c r="C77" s="4" t="inlineStr">
        <is>
          <t>Não vendido</t>
        </is>
      </c>
      <c r="D77" s="4" t="inlineStr">
        <is>
          <t>18</t>
        </is>
      </c>
      <c r="E77" s="5" t="inlineStr">
        <is>
          <t>3.750,00</t>
        </is>
      </c>
      <c r="F77" s="4" t="inlineStr">
        <is>
          <t>150.00</t>
        </is>
      </c>
    </row>
    <row collapsed="false" customFormat="false" customHeight="false" hidden="false" ht="12.1" outlineLevel="0" r="78">
      <c r="A78" s="5" t="s">
        <f>=HYPERLINK("https://www.leilaoonline.com.br/lote/detalhe/60290", "084")</f>
      </c>
      <c r="B78" s="4" t="s">
        <f>=HYPERLINK("https://www.leilaoonline.com.br/lote/detalhe/60290", " FECHADOR AUTOMÁTICO DE MARMITEX PACK-FAST 1000PACK-FAST 1000 - FECHADOR AUTOMÁTICO DE MARMITEX.MP4PACK-FAST 1000 - FECHADOR AUTOMÁTICO DE MARMITEX")</f>
      </c>
      <c r="C78" s="4" t="inlineStr">
        <is>
          <t>Não vendido</t>
        </is>
      </c>
      <c r="D78" s="4" t="inlineStr">
        <is>
          <t>0</t>
        </is>
      </c>
      <c r="E78" s="5" t="inlineStr">
        <is>
          <t>2.000,00</t>
        </is>
      </c>
      <c r="F78" s="4" t="inlineStr">
        <is>
          <t>150.00</t>
        </is>
      </c>
    </row>
    <row collapsed="false" customFormat="false" customHeight="false" hidden="false" ht="12.1" outlineLevel="0" r="79">
      <c r="A79" s="5" t="s">
        <f>=HYPERLINK("https://www.leilaoonline.com.br/lote/detalhe/60291", "085")</f>
      </c>
      <c r="B79" s="4" t="s">
        <f>=HYPERLINK("https://www.leilaoonline.com.br/lote/detalhe/60291", " TRANSPALETEIRA MANUAL - CÓD. 712")</f>
      </c>
      <c r="C79" s="4" t="inlineStr">
        <is>
          <t>Não vendido</t>
        </is>
      </c>
      <c r="D79" s="4" t="inlineStr">
        <is>
          <t>0</t>
        </is>
      </c>
      <c r="E79" s="5" t="inlineStr">
        <is>
          <t>3.250,00</t>
        </is>
      </c>
      <c r="F79" s="4" t="inlineStr">
        <is>
          <t>150.00</t>
        </is>
      </c>
    </row>
    <row collapsed="false" customFormat="false" customHeight="false" hidden="false" ht="12.1" outlineLevel="0" r="80">
      <c r="A80" s="5" t="s">
        <f>=HYPERLINK("https://www.leilaoonline.com.br/lote/detalhe/60292", "086")</f>
      </c>
      <c r="B80" s="4" t="s">
        <f>=HYPERLINK("https://www.leilaoonline.com.br/lote/detalhe/60292", " PONTE ROLANTE 8 TONELADAS 4 METROS DE VÃO COM TALHA CLIMBER - CÓD. 716")</f>
      </c>
      <c r="C80" s="4" t="inlineStr">
        <is>
          <t>Não vendido</t>
        </is>
      </c>
      <c r="D80" s="4" t="inlineStr">
        <is>
          <t>31</t>
        </is>
      </c>
      <c r="E80" s="5" t="inlineStr">
        <is>
          <t>17.300,00</t>
        </is>
      </c>
      <c r="F80" s="4" t="inlineStr">
        <is>
          <t>150.00</t>
        </is>
      </c>
    </row>
    <row collapsed="false" customFormat="false" customHeight="false" hidden="false" ht="12.1" outlineLevel="0" r="81">
      <c r="A81" s="5" t="s">
        <f>=HYPERLINK("https://www.leilaoonline.com.br/lote/detalhe/60295", "088")</f>
      </c>
      <c r="B81" s="4" t="s">
        <f>=HYPERLINK("https://www.leilaoonline.com.br/lote/detalhe/60295", " GUILHOTINA GRÁFICA FUNTIMOD - CÓD. 99")</f>
      </c>
      <c r="C81" s="4" t="inlineStr">
        <is>
          <t>Não vendido</t>
        </is>
      </c>
      <c r="D81" s="4" t="inlineStr">
        <is>
          <t>0</t>
        </is>
      </c>
      <c r="E81" s="5" t="inlineStr">
        <is>
          <t>1.000,00</t>
        </is>
      </c>
      <c r="F81" s="4" t="inlineStr">
        <is>
          <t>150.00</t>
        </is>
      </c>
    </row>
    <row collapsed="false" customFormat="false" customHeight="false" hidden="false" ht="12.1" outlineLevel="0" r="82">
      <c r="A82" s="5" t="s">
        <f>=HYPERLINK("https://www.leilaoonline.com.br/lote/detalhe/60296", "089")</f>
      </c>
      <c r="B82" s="4" t="s">
        <f>=HYPERLINK("https://www.leilaoonline.com.br/lote/detalhe/60296", " FURADEIRA ENGRENADA BREMENSIS - CÓD. 674")</f>
      </c>
      <c r="C82" s="4" t="inlineStr">
        <is>
          <t>Não vendido</t>
        </is>
      </c>
      <c r="D82" s="4" t="inlineStr">
        <is>
          <t>3</t>
        </is>
      </c>
      <c r="E82" s="5" t="inlineStr">
        <is>
          <t>1.300,00</t>
        </is>
      </c>
      <c r="F82" s="4" t="inlineStr">
        <is>
          <t>150.00</t>
        </is>
      </c>
    </row>
    <row collapsed="false" customFormat="false" customHeight="false" hidden="false" ht="12.1" outlineLevel="0" r="83">
      <c r="A83" s="5" t="s">
        <f>=HYPERLINK("https://www.leilaoonline.com.br/lote/detalhe/60294", "090")</f>
      </c>
      <c r="B83" s="4" t="s">
        <f>=HYPERLINK("https://www.leilaoonline.com.br/lote/detalhe/60294", " ASPIRADOR INDÚSTRIAL - CÓD. 262")</f>
      </c>
      <c r="C83" s="4" t="inlineStr">
        <is>
          <t>Não vendido</t>
        </is>
      </c>
      <c r="D83" s="4" t="inlineStr">
        <is>
          <t>4</t>
        </is>
      </c>
      <c r="E83" s="5" t="inlineStr">
        <is>
          <t>1.450,00</t>
        </is>
      </c>
      <c r="F83" s="4" t="inlineStr">
        <is>
          <t>150.00</t>
        </is>
      </c>
    </row>
    <row collapsed="false" customFormat="false" customHeight="false" hidden="false" ht="12.1" outlineLevel="0" r="84">
      <c r="A84" s="5" t="s">
        <f>=HYPERLINK("https://www.leilaoonline.com.br/lote/detalhe/60293", "091")</f>
      </c>
      <c r="B84" s="4" t="s">
        <f>=HYPERLINK("https://www.leilaoonline.com.br/lote/detalhe/60293", " UNIDADE HIDRÁULICA 15HP - CÓD. 690")</f>
      </c>
      <c r="C84" s="4" t="inlineStr">
        <is>
          <t>Não vendido</t>
        </is>
      </c>
      <c r="D84" s="4" t="inlineStr">
        <is>
          <t>13</t>
        </is>
      </c>
      <c r="E84" s="5" t="inlineStr">
        <is>
          <t>3.300,00</t>
        </is>
      </c>
      <c r="F84" s="4" t="inlineStr">
        <is>
          <t>150.00</t>
        </is>
      </c>
    </row>
    <row collapsed="false" customFormat="false" customHeight="false" hidden="false" ht="12.1" outlineLevel="0" r="85">
      <c r="A85" s="5" t="s">
        <f>=HYPERLINK("https://www.leilaoonline.com.br/lote/detalhe/60297", "092")</f>
      </c>
      <c r="B85" s="4" t="s">
        <f>=HYPERLINK("https://www.leilaoonline.com.br/lote/detalhe/60297", " MÁQUINA DE DESCASCAR CABO - CÓD. 311")</f>
      </c>
      <c r="C85" s="4" t="inlineStr">
        <is>
          <t>Não vendido</t>
        </is>
      </c>
      <c r="D85" s="4" t="inlineStr">
        <is>
          <t>2</t>
        </is>
      </c>
      <c r="E85" s="5" t="inlineStr">
        <is>
          <t>2.150,00</t>
        </is>
      </c>
      <c r="F85" s="4" t="inlineStr">
        <is>
          <t>150.00</t>
        </is>
      </c>
    </row>
    <row collapsed="false" customFormat="false" customHeight="false" hidden="false" ht="12.1" outlineLevel="0" r="86">
      <c r="A86" s="5" t="s">
        <f>=HYPERLINK("https://www.leilaoonline.com.br/lote/detalhe/60298", "093")</f>
      </c>
      <c r="B86" s="4" t="s">
        <f>=HYPERLINK("https://www.leilaoonline.com.br/lote/detalhe/60298", " MOTOR A DIESEL TRAMONTINI - CÓD.333")</f>
      </c>
      <c r="C86" s="4" t="inlineStr">
        <is>
          <t>Não vendido</t>
        </is>
      </c>
      <c r="D86" s="4" t="inlineStr">
        <is>
          <t>0</t>
        </is>
      </c>
      <c r="E86" s="5" t="inlineStr">
        <is>
          <t>1.500,00</t>
        </is>
      </c>
      <c r="F86" s="4" t="inlineStr">
        <is>
          <t>150.00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2026-08-05T23:25:07.00Z</dcterms:created>
  <dc:creator>Tellks Tecnologia</dc:creator>
  <cp:revision>0</cp:revision>
</cp:coreProperties>
</file>