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Hillux 16 • HR-V 2020 • Outlander  • Toro Diesel • Audi SPB 11 • Lancer • H Fit • Saveiro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28/10/2020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=HYPERLINK("https://www.leilaoonline.com.br/lote/detalhe/64498", "070")</f>
      </c>
      <c r="B11" s="4" t="s">
        <f>=HYPERLINK("https://www.leilaoonline.com.br/lote/detalhe/64498", "veja o vídeo!! RENAULT; SANDERO SW1616VA; 2013/2014; PRATA; ALCO./GASOL. - FUNCIONANDO - IPVA 2020 PAGO")</f>
      </c>
      <c r="C11" s="4" t="inlineStr">
        <is>
          <t>Não vendido</t>
        </is>
      </c>
      <c r="D11" s="4" t="inlineStr">
        <is>
          <t>35</t>
        </is>
      </c>
      <c r="E11" s="5" t="inlineStr">
        <is>
          <t>20.000,00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=HYPERLINK("https://www.leilaoonline.com.br/lote/detalhe/64494", "071")</f>
      </c>
      <c r="B12" s="4" t="s">
        <f>=HYPERLINK("https://www.leilaoonline.com.br/lote/detalhe/64494", "veja o vídeo!! VW; GOL 1.0; 2007/2008; VERMELHA; ALCO./GASOL. - FUNCIONANDO")</f>
      </c>
      <c r="C12" s="4" t="inlineStr">
        <is>
          <t>Vendido</t>
        </is>
      </c>
      <c r="D12" s="4" t="inlineStr">
        <is>
          <t>22</t>
        </is>
      </c>
      <c r="E12" s="5" t="inlineStr">
        <is>
          <t>5.700,00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=HYPERLINK("https://www.leilaoonline.com.br/lote/detalhe/64493", "072")</f>
      </c>
      <c r="B13" s="4" t="s">
        <f>=HYPERLINK("https://www.leilaoonline.com.br/lote/detalhe/64493", "veja o vídeo!! I/ TOYOTA HILUX SW4; 1995/1995; VERDE; GASOLINA - FUNCIONANDO")</f>
      </c>
      <c r="C13" s="4" t="inlineStr">
        <is>
          <t>Vendido</t>
        </is>
      </c>
      <c r="D13" s="4" t="inlineStr">
        <is>
          <t>70</t>
        </is>
      </c>
      <c r="E13" s="5" t="inlineStr">
        <is>
          <t>18.000,00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=HYPERLINK("https://www.leilaoonline.com.br/lote/detalhe/64271", "073")</f>
      </c>
      <c r="B14" s="4" t="s">
        <f>=HYPERLINK("https://www.leilaoonline.com.br/lote/detalhe/64271", "veja o vídeo!! I; LEXUS LS 400 V8; 1998/1998; PRETO; GASOLINA - FUNCIONANDO")</f>
      </c>
      <c r="C14" s="4" t="inlineStr">
        <is>
          <t>Não vendido</t>
        </is>
      </c>
      <c r="D14" s="4" t="inlineStr">
        <is>
          <t>45</t>
        </is>
      </c>
      <c r="E14" s="5" t="inlineStr">
        <is>
          <t>26.250,00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=HYPERLINK("https://www.leilaoonline.com.br/lote/detalhe/64268", "074")</f>
      </c>
      <c r="B15" s="4" t="s">
        <f>=HYPERLINK("https://www.leilaoonline.com.br/lote/detalhe/64268", "veja o vídeo!! GM; MONZA SL/E; 1984/1984; VERDE; ALCOOL - FUNCIONANDO")</f>
      </c>
      <c r="C15" s="4" t="inlineStr">
        <is>
          <t>Não vendido</t>
        </is>
      </c>
      <c r="D15" s="4" t="inlineStr">
        <is>
          <t>11</t>
        </is>
      </c>
      <c r="E15" s="5" t="inlineStr">
        <is>
          <t>8.350,00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=HYPERLINK("https://www.leilaoonline.com.br/lote/detalhe/64267", "075")</f>
      </c>
      <c r="B16" s="4" t="s">
        <f>=HYPERLINK("https://www.leilaoonline.com.br/lote/detalhe/64267", "veja o vídeo!! TOYOTA; ETIOS HB X; 2016/2016; PRETA; ALCO./GASOL. - FUNCIONANDO - IPVA 2020 PAGO")</f>
      </c>
      <c r="C16" s="4" t="inlineStr">
        <is>
          <t>Não vendido</t>
        </is>
      </c>
      <c r="D16" s="4" t="inlineStr">
        <is>
          <t>26</t>
        </is>
      </c>
      <c r="E16" s="5" t="inlineStr">
        <is>
          <t>23.750,00</t>
        </is>
      </c>
      <c r="F16" s="4" t="inlineStr">
        <is>
          <t>550.00</t>
        </is>
      </c>
    </row>
    <row collapsed="false" customFormat="false" customHeight="false" hidden="false" ht="12.1" outlineLevel="0" r="17">
      <c r="A17" s="5" t="s">
        <f>=HYPERLINK("https://www.leilaoonline.com.br/lote/detalhe/64053", "076")</f>
      </c>
      <c r="B17" s="4" t="s">
        <f>=HYPERLINK("https://www.leilaoonline.com.br/lote/detalhe/64053", "veja o vídeo!! FIAT; PALIO FIRE ECONOMY, 2011/2012; PRATA, ALCO. GASOL - FUNCIONANDO")</f>
      </c>
      <c r="C17" s="4" t="inlineStr">
        <is>
          <t>Não vendido</t>
        </is>
      </c>
      <c r="D17" s="4" t="inlineStr">
        <is>
          <t>30</t>
        </is>
      </c>
      <c r="E17" s="5" t="inlineStr">
        <is>
          <t>13.500,00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=HYPERLINK("https://www.leilaoonline.com.br/lote/detalhe/64036", "077")</f>
      </c>
      <c r="B18" s="4" t="s">
        <f>=HYPERLINK("https://www.leilaoonline.com.br/lote/detalhe/64036", " veja o vídeo!! I/FORD; FOCUS TI AT 2.0HC; 2016/2016; PRATA; ALCO./GASOL. - FUNCIONANDO")</f>
      </c>
      <c r="C18" s="4" t="inlineStr">
        <is>
          <t>Não vendido</t>
        </is>
      </c>
      <c r="D18" s="4" t="inlineStr">
        <is>
          <t>33</t>
        </is>
      </c>
      <c r="E18" s="5" t="inlineStr">
        <is>
          <t>35.000,00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=HYPERLINK("https://www.leilaoonline.com.br/lote/detalhe/64015", "078")</f>
      </c>
      <c r="B19" s="4" t="s">
        <f>=HYPERLINK("https://www.leilaoonline.com.br/lote/detalhe/64015", "veja o vídeo!! FORD; ECOSPORT TIT AT 2.0; 2013/2014; BRANCA; ALCO./GASOL. - FUNCIONANDO")</f>
      </c>
      <c r="C19" s="4" t="inlineStr">
        <is>
          <t>Não vendido</t>
        </is>
      </c>
      <c r="D19" s="4" t="inlineStr">
        <is>
          <t>48</t>
        </is>
      </c>
      <c r="E19" s="5" t="inlineStr">
        <is>
          <t>30.000,00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=HYPERLINK("https://www.leilaoonline.com.br/lote/detalhe/64012", "079")</f>
      </c>
      <c r="B20" s="4" t="s">
        <f>=HYPERLINK("https://www.leilaoonline.com.br/lote/detalhe/64012", "veja o vídeo - VW; PASSAT CC 3.6 FSI; 2009/2010; PRETA; GASOLINA - FUNCIONANDO - IPVA 2020 PAGO")</f>
      </c>
      <c r="C20" s="4" t="inlineStr">
        <is>
          <t>Não vendido</t>
        </is>
      </c>
      <c r="D20" s="4" t="inlineStr">
        <is>
          <t>11</t>
        </is>
      </c>
      <c r="E20" s="5" t="inlineStr">
        <is>
          <t>31.500,00</t>
        </is>
      </c>
      <c r="F20" s="4" t="inlineStr">
        <is>
          <t>150.00</t>
        </is>
      </c>
    </row>
    <row collapsed="false" customFormat="false" customHeight="false" hidden="false" ht="12.1" outlineLevel="0" r="21">
      <c r="A21" s="5" t="s">
        <f>=HYPERLINK("https://www.leilaoonline.com.br/lote/detalhe/64748", "084")</f>
      </c>
      <c r="B21" s="4" t="s">
        <f>=HYPERLINK("https://www.leilaoonline.com.br/lote/detalhe/64748", "veja o vídeo!! TOYOTA; YARIS HB XLS15 AT; 2018/2019; BRANCA; ALCO.GASOL. - FUNCIONANDO")</f>
      </c>
      <c r="C21" s="4" t="inlineStr">
        <is>
          <t>Vendido</t>
        </is>
      </c>
      <c r="D21" s="4" t="inlineStr">
        <is>
          <t>38</t>
        </is>
      </c>
      <c r="E21" s="5" t="inlineStr">
        <is>
          <t>49.000,00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=HYPERLINK("https://www.leilaoonline.com.br/lote/detalhe/64746", "085")</f>
      </c>
      <c r="B22" s="4" t="s">
        <f>=HYPERLINK("https://www.leilaoonline.com.br/lote/detalhe/64746", "veja o vídeo!! FUSCA 1200; 1966/1966; VERDE; GASOLINA - FUNCIONANDO")</f>
      </c>
      <c r="C22" s="4" t="inlineStr">
        <is>
          <t>Não vendido</t>
        </is>
      </c>
      <c r="D22" s="4" t="inlineStr">
        <is>
          <t>42</t>
        </is>
      </c>
      <c r="E22" s="5" t="inlineStr">
        <is>
          <t>8.650,00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=HYPERLINK("https://www.leilaoonline.com.br/lote/detalhe/64269", "086")</f>
      </c>
      <c r="B23" s="4" t="s">
        <f>=HYPERLINK("https://www.leilaoonline.com.br/lote/detalhe/64269", "veja o vídeo!! I/CHEV; TRACKER PREMIER; 2018/2019; PRATA; ALCO./GASOL. - FUNCIONANDO")</f>
      </c>
      <c r="C23" s="4" t="inlineStr">
        <is>
          <t>Não vendido</t>
        </is>
      </c>
      <c r="D23" s="4" t="inlineStr">
        <is>
          <t>58</t>
        </is>
      </c>
      <c r="E23" s="5" t="inlineStr">
        <is>
          <t>62.750,00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=HYPERLINK("https://www.leilaoonline.com.br/lote/detalhe/64262", "087")</f>
      </c>
      <c r="B24" s="4" t="s">
        <f>=HYPERLINK("https://www.leilaoonline.com.br/lote/detalhe/64262", "veja o vídeo!! TOYOTA; HILLUX CD SRX A4 FD; 2016/2016; PRATA; DIESEL - FUNCIONANDO - IPVA 2020 PAGO")</f>
      </c>
      <c r="C24" s="4" t="inlineStr">
        <is>
          <t>Não vendido</t>
        </is>
      </c>
      <c r="D24" s="4" t="inlineStr">
        <is>
          <t>39</t>
        </is>
      </c>
      <c r="E24" s="5" t="inlineStr">
        <is>
          <t>111.700,00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=HYPERLINK("https://www.leilaoonline.com.br/lote/detalhe/63983", "088")</f>
      </c>
      <c r="B25" s="4" t="s">
        <f>=HYPERLINK("https://www.leilaoonline.com.br/lote/detalhe/63983", "HONDA; FIT EX CVT; 2016/2017; BRANCA; ALCO./GASOL. - FUNCIONANDO - IPVA 2020 PAGO")</f>
      </c>
      <c r="C25" s="4" t="inlineStr">
        <is>
          <t>Não vendido</t>
        </is>
      </c>
      <c r="D25" s="4" t="inlineStr">
        <is>
          <t>10</t>
        </is>
      </c>
      <c r="E25" s="5" t="inlineStr">
        <is>
          <t>42.000,00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=HYPERLINK("https://www.leilaoonline.com.br/lote/detalhe/63802", "089")</f>
      </c>
      <c r="B26" s="4" t="s">
        <f>=HYPERLINK("https://www.leilaoonline.com.br/lote/detalhe/63802", "TOYOTA; ETIOS SD X; 2014/2014; PRATA; ALCO./GASOL. - FUNCIONANDO - IPVA 2020 PAGO")</f>
      </c>
      <c r="C26" s="4" t="inlineStr">
        <is>
          <t>Não vendido</t>
        </is>
      </c>
      <c r="D26" s="4" t="inlineStr">
        <is>
          <t>42</t>
        </is>
      </c>
      <c r="E26" s="5" t="inlineStr">
        <is>
          <t>20.250,00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=HYPERLINK("https://www.leilaoonline.com.br/lote/detalhe/63795", "090")</f>
      </c>
      <c r="B27" s="4" t="s">
        <f>=HYPERLINK("https://www.leilaoonline.com.br/lote/detalhe/63795", "veja o vídeo!! GM; VECTRA HATCH 4P GT; 2008/2009; AZUL; ALCO./GASOL. - FUNCIONANDO")</f>
      </c>
      <c r="C27" s="4" t="inlineStr">
        <is>
          <t>Vendido</t>
        </is>
      </c>
      <c r="D27" s="4" t="inlineStr">
        <is>
          <t>51</t>
        </is>
      </c>
      <c r="E27" s="5" t="inlineStr">
        <is>
          <t>17.750,00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=HYPERLINK("https://www.leilaoonline.com.br/lote/detalhe/63792", "092")</f>
      </c>
      <c r="B28" s="4" t="s">
        <f>=HYPERLINK("https://www.leilaoonline.com.br/lote/detalhe/63792", "veja o vídeo!! HONDA; FIT LX; 2018/2019; AUTOMÁTICO; IPVA 2020 PAGO - FUNCIONANDO - APROX 11.000KM")</f>
      </c>
      <c r="C28" s="4" t="inlineStr">
        <is>
          <t>Vendido</t>
        </is>
      </c>
      <c r="D28" s="4" t="inlineStr">
        <is>
          <t>23</t>
        </is>
      </c>
      <c r="E28" s="5" t="inlineStr">
        <is>
          <t>44.850,00</t>
        </is>
      </c>
      <c r="F28" s="4" t="inlineStr">
        <is>
          <t>550.00</t>
        </is>
      </c>
    </row>
    <row collapsed="false" customFormat="false" customHeight="false" hidden="false" ht="12.1" outlineLevel="0" r="29">
      <c r="A29" s="5" t="s">
        <f>=HYPERLINK("https://www.leilaoonline.com.br/lote/detalhe/63791", "093")</f>
      </c>
      <c r="B29" s="4" t="s">
        <f>=HYPERLINK("https://www.leilaoonline.com.br/lote/detalhe/63791", "veja o vídeo!! VW; GOL CL; 1987/1988; BRANCA; ALCOOL - FUNCIONANDO")</f>
      </c>
      <c r="C29" s="4" t="inlineStr">
        <is>
          <t>Vendido</t>
        </is>
      </c>
      <c r="D29" s="4" t="inlineStr">
        <is>
          <t>19</t>
        </is>
      </c>
      <c r="E29" s="5" t="inlineStr">
        <is>
          <t>5.300,00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=HYPERLINK("https://www.leilaoonline.com.br/lote/detalhe/64052", "094")</f>
      </c>
      <c r="B30" s="4" t="s">
        <f>=HYPERLINK("https://www.leilaoonline.com.br/lote/detalhe/64052", "RENAULT; DUSTER; 2013/2014; PRATA; ALCO./GASOL. - IPVA 2020 PAGO")</f>
      </c>
      <c r="C30" s="4" t="inlineStr">
        <is>
          <t>Vendido</t>
        </is>
      </c>
      <c r="D30" s="4" t="inlineStr">
        <is>
          <t>75</t>
        </is>
      </c>
      <c r="E30" s="5" t="inlineStr">
        <is>
          <t>20.400,00</t>
        </is>
      </c>
      <c r="F30" s="4" t="inlineStr">
        <is>
          <t>150.00</t>
        </is>
      </c>
    </row>
    <row collapsed="false" customFormat="false" customHeight="false" hidden="false" ht="12.1" outlineLevel="0" r="31">
      <c r="A31" s="5" t="s">
        <f>=HYPERLINK("https://www.leilaoonline.com.br/lote/detalhe/63790", "095")</f>
      </c>
      <c r="B31" s="4" t="s">
        <f>=HYPERLINK("https://www.leilaoonline.com.br/lote/detalhe/63790", "veja o vídeo!! MERCEDES BENZ; A 160; 2003/2004; PRETA; GASOLINA - FUNCIONANDO")</f>
      </c>
      <c r="C31" s="4" t="inlineStr">
        <is>
          <t>Não vendido</t>
        </is>
      </c>
      <c r="D31" s="4" t="inlineStr">
        <is>
          <t>9</t>
        </is>
      </c>
      <c r="E31" s="5" t="inlineStr">
        <is>
          <t>5.000,00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=HYPERLINK("https://www.leilaoonline.com.br/lote/detalhe/64051", "096")</f>
      </c>
      <c r="B32" s="4" t="s">
        <f>=HYPERLINK("https://www.leilaoonline.com.br/lote/detalhe/64051", "veja o vídeo!! CHEVROLET; S10 LT DD4A; 2014/2015; BRANCA; DIESEL - FUNCIONANDO - IPVA 2020 PAGO")</f>
      </c>
      <c r="C32" s="4" t="inlineStr">
        <is>
          <t>Vendido</t>
        </is>
      </c>
      <c r="D32" s="4" t="inlineStr">
        <is>
          <t>65</t>
        </is>
      </c>
      <c r="E32" s="5" t="inlineStr">
        <is>
          <t>70.000,00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=HYPERLINK("https://www.leilaoonline.com.br/lote/detalhe/64003", "097")</f>
      </c>
      <c r="B33" s="4" t="s">
        <f>=HYPERLINK("https://www.leilaoonline.com.br/lote/detalhe/64003", "veja o vídeo - VW; SAVEIRO CS TL MB; 2014/2015; PRETA; ALCOL./GASOL. - FUNCIONANDO - IPVA 2020 PAGO")</f>
      </c>
      <c r="C33" s="4" t="inlineStr">
        <is>
          <t>Não vendido</t>
        </is>
      </c>
      <c r="D33" s="4" t="inlineStr">
        <is>
          <t>49</t>
        </is>
      </c>
      <c r="E33" s="5" t="inlineStr">
        <is>
          <t>23.550,00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=HYPERLINK("https://www.leilaoonline.com.br/lote/detalhe/63982", "098")</f>
      </c>
      <c r="B34" s="4" t="s">
        <f>=HYPERLINK("https://www.leilaoonline.com.br/lote/detalhe/63982", "veja o vídeo!! I/ MMC; OUTLANDER 2.0; 2015/2016; PRETA; GASOLINA - FUNCIONANDO - IPVA 2020 PAGO")</f>
      </c>
      <c r="C34" s="4" t="inlineStr">
        <is>
          <t>Vendido</t>
        </is>
      </c>
      <c r="D34" s="4" t="inlineStr">
        <is>
          <t>25</t>
        </is>
      </c>
      <c r="E34" s="5" t="inlineStr">
        <is>
          <t>56.400,00</t>
        </is>
      </c>
      <c r="F34" s="4" t="inlineStr">
        <is>
          <t>550.00</t>
        </is>
      </c>
    </row>
    <row collapsed="false" customFormat="false" customHeight="false" hidden="false" ht="12.1" outlineLevel="0" r="35">
      <c r="A35" s="5" t="s">
        <f>=HYPERLINK("https://www.leilaoonline.com.br/lote/detalhe/63800", "099")</f>
      </c>
      <c r="B35" s="4" t="s">
        <f>=HYPERLINK("https://www.leilaoonline.com.br/lote/detalhe/63800", "veja o vídeo!! HONDA; HR-V EXL CVT; 2019/2020; PRATA; ALCO./GASOL. - FUNCIONANDO - IPVA 2020 PAGO - APROX. 9.000KM")</f>
      </c>
      <c r="C35" s="4" t="inlineStr">
        <is>
          <t>Vendido</t>
        </is>
      </c>
      <c r="D35" s="4" t="inlineStr">
        <is>
          <t>30</t>
        </is>
      </c>
      <c r="E35" s="5" t="inlineStr">
        <is>
          <t>75.850,00</t>
        </is>
      </c>
      <c r="F35" s="4" t="inlineStr">
        <is>
          <t>550.00</t>
        </is>
      </c>
    </row>
    <row collapsed="false" customFormat="false" customHeight="false" hidden="false" ht="12.1" outlineLevel="0" r="36">
      <c r="A36" s="5" t="s">
        <f>=HYPERLINK("https://www.leilaoonline.com.br/lote/detalhe/63773", "100")</f>
      </c>
      <c r="B36" s="4" t="s">
        <f>=HYPERLINK("https://www.leilaoonline.com.br/lote/detalhe/63773", "veja o vídeo! VW; KOMBI FURGÃO; 1992/1992; CINZA; GASOLINA - FUNCIONANDO")</f>
      </c>
      <c r="C36" s="4" t="inlineStr">
        <is>
          <t>Não vendido</t>
        </is>
      </c>
      <c r="D36" s="4" t="inlineStr">
        <is>
          <t>13</t>
        </is>
      </c>
      <c r="E36" s="5" t="inlineStr">
        <is>
          <t>11.500,00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=HYPERLINK("https://www.leilaoonline.com.br/lote/detalhe/64260", "101")</f>
      </c>
      <c r="B37" s="4" t="s">
        <f>=HYPERLINK("https://www.leilaoonline.com.br/lote/detalhe/64260", "veja o vídeo!! HONDA; FIT EX; 2008/2008; PRATA; GASOLINA - FUNCIONANDO")</f>
      </c>
      <c r="C37" s="4" t="inlineStr">
        <is>
          <t>Não vendido</t>
        </is>
      </c>
      <c r="D37" s="4" t="inlineStr">
        <is>
          <t>24</t>
        </is>
      </c>
      <c r="E37" s="5" t="inlineStr">
        <is>
          <t>16.250,00</t>
        </is>
      </c>
      <c r="F37" s="4" t="inlineStr">
        <is>
          <t>150.00</t>
        </is>
      </c>
    </row>
    <row collapsed="false" customFormat="false" customHeight="false" hidden="false" ht="12.1" outlineLevel="0" r="38">
      <c r="A38" s="5" t="s">
        <f>=HYPERLINK("https://www.leilaoonline.com.br/lote/detalhe/64261", "102")</f>
      </c>
      <c r="B38" s="4" t="s">
        <f>=HYPERLINK("https://www.leilaoonline.com.br/lote/detalhe/64261", "CORSA SEDAN 1.4 MAX; 2010/2010; FLEX, ALCO./GASOL. - FUNCIONANDO - IPVA 2020 PAGO")</f>
      </c>
      <c r="C38" s="4" t="inlineStr">
        <is>
          <t>Não vendido</t>
        </is>
      </c>
      <c r="D38" s="4" t="inlineStr">
        <is>
          <t>21</t>
        </is>
      </c>
      <c r="E38" s="5" t="inlineStr">
        <is>
          <t>15.000,00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=HYPERLINK("https://www.leilaoonline.com.br/lote/detalhe/63789", "103")</f>
      </c>
      <c r="B39" s="4" t="s">
        <f>=HYPERLINK("https://www.leilaoonline.com.br/lote/detalhe/63789", "veja o vídeo - MMC; LANCER 2.0 MT; 2015/2015; BRANCA; GASOLINA - FUNCIONANDO - IPVA 2020 PAGO")</f>
      </c>
      <c r="C39" s="4" t="inlineStr">
        <is>
          <t>Vendido</t>
        </is>
      </c>
      <c r="D39" s="4" t="inlineStr">
        <is>
          <t>37</t>
        </is>
      </c>
      <c r="E39" s="5" t="inlineStr">
        <is>
          <t>28.000,00</t>
        </is>
      </c>
      <c r="F39" s="4" t="inlineStr">
        <is>
          <t>150.00</t>
        </is>
      </c>
    </row>
    <row collapsed="false" customFormat="false" customHeight="false" hidden="false" ht="12.1" outlineLevel="0" r="40">
      <c r="A40" s="5" t="s">
        <f>=HYPERLINK("https://www.leilaoonline.com.br/lote/detalhe/63788", "104")</f>
      </c>
      <c r="B40" s="4" t="s">
        <f>=HYPERLINK("https://www.leilaoonline.com.br/lote/detalhe/63788", "FIAT; MOBI EASY; 2016/2017; BRANCA; ALCO./GASOL. - FUNCIONANDO - IPVA 2020 PAGO")</f>
      </c>
      <c r="C40" s="4" t="inlineStr">
        <is>
          <t>Não vendido</t>
        </is>
      </c>
      <c r="D40" s="4" t="inlineStr">
        <is>
          <t>103</t>
        </is>
      </c>
      <c r="E40" s="5" t="inlineStr">
        <is>
          <t>19.000,00</t>
        </is>
      </c>
      <c r="F40" s="4" t="inlineStr">
        <is>
          <t>150.00</t>
        </is>
      </c>
    </row>
    <row collapsed="false" customFormat="false" customHeight="false" hidden="false" ht="12.1" outlineLevel="0" r="41">
      <c r="A41" s="5" t="s">
        <f>=HYPERLINK("https://www.leilaoonline.com.br/lote/detalhe/63781", "106")</f>
      </c>
      <c r="B41" s="4" t="s">
        <f>=HYPERLINK("https://www.leilaoonline.com.br/lote/detalhe/63781", "I/ MMC; OUTLANDER 2.0; 2014/2015; PRATA; GASOLINA - FUNCIONANDO")</f>
      </c>
      <c r="C41" s="4" t="inlineStr">
        <is>
          <t>Vendido</t>
        </is>
      </c>
      <c r="D41" s="4" t="inlineStr">
        <is>
          <t>30</t>
        </is>
      </c>
      <c r="E41" s="5" t="inlineStr">
        <is>
          <t>45.500,00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=HYPERLINK("https://www.leilaoonline.com.br/lote/detalhe/63775", "108")</f>
      </c>
      <c r="B42" s="4" t="s">
        <f>=HYPERLINK("https://www.leilaoonline.com.br/lote/detalhe/63775", "FIAT; TORO VOLCANO AT D4; 2017/2017; VERMELHA; DIESEL - FUNCIONANDO - IPVA 2020 PAGO")</f>
      </c>
      <c r="C42" s="4" t="inlineStr">
        <is>
          <t>Não vendido</t>
        </is>
      </c>
      <c r="D42" s="4" t="inlineStr">
        <is>
          <t>36</t>
        </is>
      </c>
      <c r="E42" s="5" t="inlineStr">
        <is>
          <t>70.000,00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=HYPERLINK("https://www.leilaoonline.com.br/lote/detalhe/64050", "109")</f>
      </c>
      <c r="B43" s="4" t="s">
        <f>=HYPERLINK("https://www.leilaoonline.com.br/lote/detalhe/64050", "veja o vídeo!! HONDA; FIT LX; 2017/2017; AUTOMÁTICO; PRETO; FLEX; FUNCIONANDO - APROX. 37.000KM - IPVA 2020 PAGO ")</f>
      </c>
      <c r="C43" s="4" t="inlineStr">
        <is>
          <t>Vendido</t>
        </is>
      </c>
      <c r="D43" s="4" t="inlineStr">
        <is>
          <t>13</t>
        </is>
      </c>
      <c r="E43" s="5" t="inlineStr">
        <is>
          <t>37.950,00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=HYPERLINK("https://www.leilaoonline.com.br/lote/detalhe/64049", "110")</f>
      </c>
      <c r="B44" s="4" t="s">
        <f>=HYPERLINK("https://www.leilaoonline.com.br/lote/detalhe/64049", "veja o vídeo!! VW; PARATI 16V; 1998/1999; VERMELHA; GASOLINA - FUNCIONANDO")</f>
      </c>
      <c r="C44" s="4" t="inlineStr">
        <is>
          <t>Não vendido</t>
        </is>
      </c>
      <c r="D44" s="4" t="inlineStr">
        <is>
          <t>12</t>
        </is>
      </c>
      <c r="E44" s="5" t="inlineStr">
        <is>
          <t>3.550,00</t>
        </is>
      </c>
      <c r="F44" s="4" t="inlineStr">
        <is>
          <t>150.00</t>
        </is>
      </c>
    </row>
    <row collapsed="false" customFormat="false" customHeight="false" hidden="false" ht="12.1" outlineLevel="0" r="45">
      <c r="A45" s="5" t="s">
        <f>=HYPERLINK("https://www.leilaoonline.com.br/lote/detalhe/63801", "111")</f>
      </c>
      <c r="B45" s="4" t="s">
        <f>=HYPERLINK("https://www.leilaoonline.com.br/lote/detalhe/63801", "VW; SAVEIRO 1.6; 2006/2007; BRANCA; ALCO./GASOL - FUNCIONANDO - IPVA  PAGO")</f>
      </c>
      <c r="C45" s="4" t="inlineStr">
        <is>
          <t>Vendido</t>
        </is>
      </c>
      <c r="D45" s="4" t="inlineStr">
        <is>
          <t>120</t>
        </is>
      </c>
      <c r="E45" s="5" t="inlineStr">
        <is>
          <t>13.200,00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=HYPERLINK("https://www.leilaoonline.com.br/lote/detalhe/63786", "113")</f>
      </c>
      <c r="B46" s="4" t="s">
        <f>=HYPERLINK("https://www.leilaoonline.com.br/lote/detalhe/63786", "RENAULT; SANDERO EXPR 10; 2016/2017; BRANCA; ALCO./GASOL. - FUNCIONANDO - IPVA 2020 PAGO")</f>
      </c>
      <c r="C46" s="4" t="inlineStr">
        <is>
          <t>Não vendido</t>
        </is>
      </c>
      <c r="D46" s="4" t="inlineStr">
        <is>
          <t>23</t>
        </is>
      </c>
      <c r="E46" s="5" t="inlineStr">
        <is>
          <t>20.500,00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=HYPERLINK("https://www.leilaoonline.com.br/lote/detalhe/63787", "114")</f>
      </c>
      <c r="B47" s="4" t="s">
        <f>=HYPERLINK("https://www.leilaoonline.com.br/lote/detalhe/63787", "HONDA; FIT DX FLEX; 2013/2014; PRATA; ALCO./GASOL. - FUNCIONANDO")</f>
      </c>
      <c r="C47" s="4" t="inlineStr">
        <is>
          <t>Não vendido</t>
        </is>
      </c>
      <c r="D47" s="4" t="inlineStr">
        <is>
          <t>38</t>
        </is>
      </c>
      <c r="E47" s="5" t="inlineStr">
        <is>
          <t>24.500,00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=HYPERLINK("https://www.leilaoonline.com.br/lote/detalhe/63783", "115")</f>
      </c>
      <c r="B48" s="4" t="s">
        <f>=HYPERLINK("https://www.leilaoonline.com.br/lote/detalhe/63783", "HONDA; FIT EX FLEX; 2009/2009; CINZA; ALCO./GASOL - FUNCIONANDO")</f>
      </c>
      <c r="C48" s="4" t="inlineStr">
        <is>
          <t>Não vendido</t>
        </is>
      </c>
      <c r="D48" s="4" t="inlineStr">
        <is>
          <t>30</t>
        </is>
      </c>
      <c r="E48" s="5" t="inlineStr">
        <is>
          <t>19.250,00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=HYPERLINK("https://www.leilaoonline.com.br/lote/detalhe/63794", "118")</f>
      </c>
      <c r="B49" s="4" t="s">
        <f>=HYPERLINK("https://www.leilaoonline.com.br/lote/detalhe/63794", " FIAT; PALIO WEEKEND ATTRATIVE 2016/2017 PRATA ALCO./GASOL. FROTA 807")</f>
      </c>
      <c r="C49" s="4" t="inlineStr">
        <is>
          <t>Não vendido</t>
        </is>
      </c>
      <c r="D49" s="4" t="inlineStr">
        <is>
          <t>13</t>
        </is>
      </c>
      <c r="E49" s="5" t="inlineStr">
        <is>
          <t>14.500,00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=HYPERLINK("https://www.leilaoonline.com.br/lote/detalhe/63782", "122")</f>
      </c>
      <c r="B50" s="4" t="s">
        <f>=HYPERLINK("https://www.leilaoonline.com.br/lote/detalhe/63782", "HONDA; FIT LX FLEX; 2010/2011; PRATA; ALCO./GASOL -  FUNCIONANDO")</f>
      </c>
      <c r="C50" s="4" t="inlineStr">
        <is>
          <t>Vendido</t>
        </is>
      </c>
      <c r="D50" s="4" t="inlineStr">
        <is>
          <t>32</t>
        </is>
      </c>
      <c r="E50" s="5" t="inlineStr">
        <is>
          <t>20.600,00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=HYPERLINK("https://www.leilaoonline.com.br/lote/detalhe/63784", "124")</f>
      </c>
      <c r="B51" s="4" t="s">
        <f>=HYPERLINK("https://www.leilaoonline.com.br/lote/detalhe/63784", "veja o vídeo!! RENAULT; CLIO EXP 10 16VS; 2004/2004; VERDE; GASOLINA - FUNCIONANDO")</f>
      </c>
      <c r="C51" s="4" t="inlineStr">
        <is>
          <t>Não vendido</t>
        </is>
      </c>
      <c r="D51" s="4" t="inlineStr">
        <is>
          <t>1</t>
        </is>
      </c>
      <c r="E51" s="5" t="inlineStr">
        <is>
          <t>4.000,00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=HYPERLINK("https://www.leilaoonline.com.br/lote/detalhe/63780", "125")</f>
      </c>
      <c r="B52" s="4" t="s">
        <f>=HYPERLINK("https://www.leilaoonline.com.br/lote/detalhe/63780", "CHEVROLET; CRUZE LT NB; 2011/2012; PRATA; ALCO./GASOL - FUNCIONANDO")</f>
      </c>
      <c r="C52" s="4" t="inlineStr">
        <is>
          <t>Não vendido</t>
        </is>
      </c>
      <c r="D52" s="4" t="inlineStr">
        <is>
          <t>7</t>
        </is>
      </c>
      <c r="E52" s="5" t="inlineStr">
        <is>
          <t>20.500,00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=HYPERLINK("https://www.leilaoonline.com.br/lote/detalhe/63777", "126")</f>
      </c>
      <c r="B53" s="4" t="s">
        <f>=HYPERLINK("https://www.leilaoonline.com.br/lote/detalhe/63777", "GM/ CORSA WIND; 1997/1997; VERMELHA; GASOL - TURBO - FUNCIONANDO")</f>
      </c>
      <c r="C53" s="4" t="inlineStr">
        <is>
          <t>Não vendido</t>
        </is>
      </c>
      <c r="D53" s="4" t="inlineStr">
        <is>
          <t>19</t>
        </is>
      </c>
      <c r="E53" s="5" t="inlineStr">
        <is>
          <t>3.500,00</t>
        </is>
      </c>
      <c r="F53" s="4" t="inlineStr">
        <is>
          <t>150.00</t>
        </is>
      </c>
    </row>
    <row collapsed="false" customFormat="false" customHeight="false" hidden="false" ht="12.1" outlineLevel="0" r="54">
      <c r="A54" s="5" t="s">
        <f>=HYPERLINK("https://www.leilaoonline.com.br/lote/detalhe/63796", "127")</f>
      </c>
      <c r="B54" s="4" t="s">
        <f>=HYPERLINK("https://www.leilaoonline.com.br/lote/detalhe/63796", "RENAULT; DUSTER; 2013/2014; PRATA; ALCO./GASOL.")</f>
      </c>
      <c r="C54" s="4" t="inlineStr">
        <is>
          <t>Não vendido</t>
        </is>
      </c>
      <c r="D54" s="4" t="inlineStr">
        <is>
          <t>7</t>
        </is>
      </c>
      <c r="E54" s="5" t="inlineStr">
        <is>
          <t>8.000,00</t>
        </is>
      </c>
      <c r="F54" s="4" t="inlineStr">
        <is>
          <t>1000.00</t>
        </is>
      </c>
    </row>
    <row collapsed="false" customFormat="false" customHeight="false" hidden="false" ht="12.1" outlineLevel="0" r="55">
      <c r="A55" s="5" t="s">
        <f>=HYPERLINK("https://www.leilaoonline.com.br/lote/detalhe/63779", "129")</f>
      </c>
      <c r="B55" s="4" t="s">
        <f>=HYPERLINK("https://www.leilaoonline.com.br/lote/detalhe/63779", "VW: GOL 1.0; 2003/2003; CINZA; GASOLINA; FUNCIONANDO")</f>
      </c>
      <c r="C55" s="4" t="inlineStr">
        <is>
          <t>Não vendido</t>
        </is>
      </c>
      <c r="D55" s="4" t="inlineStr">
        <is>
          <t>4</t>
        </is>
      </c>
      <c r="E55" s="5" t="inlineStr">
        <is>
          <t>4.750,00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=HYPERLINK("https://www.leilaoonline.com.br/lote/detalhe/64259", "140")</f>
      </c>
      <c r="B56" s="4" t="s">
        <f>=HYPERLINK("https://www.leilaoonline.com.br/lote/detalhe/64259", "RENAULT; LOGAN EXP 1016V; 2008/2009; PRATA; ALCO./GASOL. - FUNCIONANDO")</f>
      </c>
      <c r="C56" s="4" t="inlineStr">
        <is>
          <t>Não vendido</t>
        </is>
      </c>
      <c r="D56" s="4" t="inlineStr">
        <is>
          <t>15</t>
        </is>
      </c>
      <c r="E56" s="5" t="inlineStr">
        <is>
          <t>10.300,00</t>
        </is>
      </c>
      <c r="F56" s="4" t="inlineStr">
        <is>
          <t>150.00</t>
        </is>
      </c>
    </row>
    <row collapsed="false" customFormat="false" customHeight="false" hidden="false" ht="12.1" outlineLevel="0" r="57">
      <c r="A57" s="5" t="s">
        <f>=HYPERLINK("https://www.leilaoonline.com.br/lote/detalhe/63776", "141")</f>
      </c>
      <c r="B57" s="4" t="s">
        <f>=HYPERLINK("https://www.leilaoonline.com.br/lote/detalhe/63776", "VW; SANTANA; 2001/2001; BRANCA ALCOOL/GNV; FUNCIONANDO")</f>
      </c>
      <c r="C57" s="4" t="inlineStr">
        <is>
          <t>Não vendido</t>
        </is>
      </c>
      <c r="D57" s="4" t="inlineStr">
        <is>
          <t>6</t>
        </is>
      </c>
      <c r="E57" s="5" t="inlineStr">
        <is>
          <t>4.000,00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=HYPERLINK("https://www.leilaoonline.com.br/lote/detalhe/63797", "151")</f>
      </c>
      <c r="B58" s="4" t="s">
        <f>=HYPERLINK("https://www.leilaoonline.com.br/lote/detalhe/63797", "FORD; WILLIAM COURIER AMB; 2008/2009; BRANCA; ALCO./GASOL. - FUNCIONANDO")</f>
      </c>
      <c r="C58" s="4" t="inlineStr">
        <is>
          <t>Não vendido</t>
        </is>
      </c>
      <c r="D58" s="4" t="inlineStr">
        <is>
          <t>46</t>
        </is>
      </c>
      <c r="E58" s="5" t="inlineStr">
        <is>
          <t>13.500,00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=HYPERLINK("https://www.leilaoonline.com.br/lote/detalhe/63798", "152")</f>
      </c>
      <c r="B59" s="4" t="s">
        <f>=HYPERLINK("https://www.leilaoonline.com.br/lote/detalhe/63798", "GM; S10 2.2 RONTAN AMB; 2000/2000; BRANCA; GASOLINA - FUNCIONANDO")</f>
      </c>
      <c r="C59" s="4" t="inlineStr">
        <is>
          <t>Não vendido</t>
        </is>
      </c>
      <c r="D59" s="4" t="inlineStr">
        <is>
          <t>54</t>
        </is>
      </c>
      <c r="E59" s="5" t="inlineStr">
        <is>
          <t>14.250,00</t>
        </is>
      </c>
      <c r="F59" s="4" t="inlineStr">
        <is>
          <t>150.00</t>
        </is>
      </c>
    </row>
    <row collapsed="false" customFormat="false" customHeight="false" hidden="false" ht="12.1" outlineLevel="0" r="60">
      <c r="A60" s="5" t="s">
        <f>=HYPERLINK("https://www.leilaoonline.com.br/lote/detalhe/63799", "153")</f>
      </c>
      <c r="B60" s="4" t="s">
        <f>=HYPERLINK("https://www.leilaoonline.com.br/lote/detalhe/63799", "veja o vídeo!! GM; S10 2.4 RONTAN AMB; 2004/2004; BRANCA; GASOLINA - FUNCIONANDO")</f>
      </c>
      <c r="C60" s="4" t="inlineStr">
        <is>
          <t>Não vendido</t>
        </is>
      </c>
      <c r="D60" s="4" t="inlineStr">
        <is>
          <t>54</t>
        </is>
      </c>
      <c r="E60" s="5" t="inlineStr">
        <is>
          <t>15.250,00</t>
        </is>
      </c>
      <c r="F60" s="4" t="inlineStr">
        <is>
          <t>150.00</t>
        </is>
      </c>
    </row>
    <row collapsed="false" customFormat="false" customHeight="false" hidden="false" ht="12.1" outlineLevel="0" r="61">
      <c r="A61" s="5" t="s">
        <f>=HYPERLINK("https://www.leilaoonline.com.br/lote/detalhe/63778", "405")</f>
      </c>
      <c r="B61" s="4" t="s">
        <f>=HYPERLINK("https://www.leilaoonline.com.br/lote/detalhe/63778", "JOGO DE RODAS DE LIGA COM PNEUS 195 X 55 X 16")</f>
      </c>
      <c r="C61" s="4" t="inlineStr">
        <is>
          <t>Vendido</t>
        </is>
      </c>
      <c r="D61" s="4" t="inlineStr">
        <is>
          <t>14</t>
        </is>
      </c>
      <c r="E61" s="5" t="inlineStr">
        <is>
          <t>950,00</t>
        </is>
      </c>
      <c r="F61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2026-08-05T23:12:10.00Z</dcterms:created>
  <dc:creator>Tellks Tecnologia</dc:creator>
  <cp:revision>0</cp:revision>
</cp:coreProperties>
</file>