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CAMINHÕES: 4 MB AXOR 3344 14/14 - TRATORES JD 8260 2013 - 39 REBOQUES 12,5M -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=HYPERLINK("https://www.leilaoonline.com.br/lote/detalhe/68686", "3176")</f>
      </c>
      <c r="B11" s="4" t="s">
        <f>=HYPERLINK("https://www.leilaoonline.com.br/lote/detalhe/68686", "PATROL VOLVO 710a,  SUCATEADA  S/ MOTOR E S/ CAMBIO, FR61011- UND. BARRA")</f>
      </c>
      <c r="C11" s="4" t="inlineStr">
        <is>
          <t>Não vendido</t>
        </is>
      </c>
      <c r="D11" s="4" t="inlineStr">
        <is>
          <t>87</t>
        </is>
      </c>
      <c r="E11" s="5" t="inlineStr">
        <is>
          <t>36.500,00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=HYPERLINK("https://www.leilaoonline.com.br/lote/detalhe/68685", "3177")</f>
      </c>
      <c r="B12" s="4" t="s">
        <f>=HYPERLINK("https://www.leilaoonline.com.br/lote/detalhe/68685", "TANQUE AÇO CARBONO APROXIMADAMENTE 80 MIL LITROS - PATRIMÔNIO 169101-  LOCALIZAÇÃO: BARRA BONITA/ SP")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19.250,00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=HYPERLINK("https://www.leilaoonline.com.br/lote/detalhe/68687", "3178")</f>
      </c>
      <c r="B13" s="4" t="s">
        <f>=HYPERLINK("https://www.leilaoonline.com.br/lote/detalhe/68687", "LOTE COM APROX. 20 TONELADAS DE SUCATA DE TUBOS DE EVAPORAÇÃO - 1,5 POLEGADAS, PREÇO POR KG, LOCALIZAÇÃO: BARRA BONITA/ SP")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50.000,00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=HYPERLINK("https://www.leilaoonline.com.br/lote/detalhe/68771", "3179")</f>
      </c>
      <c r="B14" s="4" t="s">
        <f>=HYPERLINK("https://www.leilaoonline.com.br/lote/detalhe/68771", "TRATOR CASE MAXXUM 180 4x4 ANO 2010 - FR102825 - LOCALIZAÇÃO: BARRA BONITA/ SP")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=HYPERLINK("https://www.leilaoonline.com.br/lote/detalhe/68772", "3180")</f>
      </c>
      <c r="B15" s="4" t="s">
        <f>=HYPERLINK("https://www.leilaoonline.com.br/lote/detalhe/68772", "SEMI REBOQUE RANDON 12,50 MT - ANO 2008 - PLACA: EAJ8086 - FROTA: 96245 - LOCALIZAÇÃO: BARRA BONITA/ SP")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=HYPERLINK("https://www.leilaoonline.com.br/lote/detalhe/68773", "3181")</f>
      </c>
      <c r="B16" s="4" t="s">
        <f>=HYPERLINK("https://www.leilaoonline.com.br/lote/detalhe/68773", "SEMI REBOQUE RANDON 12,50 MT -  ANO 2008 - FROTA 91185 - PLACA: DXY9923 - LOCALIZAÇÃO: BARRA BONITA/ SP")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=HYPERLINK("https://www.leilaoonline.com.br/lote/detalhe/68774", "3182")</f>
      </c>
      <c r="B17" s="4" t="s">
        <f>=HYPERLINK("https://www.leilaoonline.com.br/lote/detalhe/68774", "SEMI REBOQUE RANDON 12,50 MT - ANO 2008 - FROTA 96244 - PLACA: EAJ8074 - LOCALIZAÇÃO: BARRA BONITA/ SP")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=HYPERLINK("https://www.leilaoonline.com.br/lote/detalhe/68775", "3183")</f>
      </c>
      <c r="B18" s="4" t="s">
        <f>=HYPERLINK("https://www.leilaoonline.com.br/lote/detalhe/68775", "REBOQUE 4E RANDON 12,50 MT - ANO 2010 - FROTA 96777 - PLACA: EAJ9451 - LOCALIZAÇÃO: BARRA BONITA/ SP")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=HYPERLINK("https://www.leilaoonline.com.br/lote/detalhe/68776", "3184")</f>
      </c>
      <c r="B19" s="4" t="s">
        <f>=HYPERLINK("https://www.leilaoonline.com.br/lote/detalhe/68776", "REBOQUE 4E RANDON 12,50 MT - ANO: 2010 - FROTA 96770 - PLACA: EAJ9375 - LOCALIZAÇÃO: BARRA BONITA/ SP")</f>
      </c>
      <c r="C19" s="4" t="inlineStr">
        <is>
          <t>Não vendido</t>
        </is>
      </c>
      <c r="D19" s="4" t="inlineStr">
        <is>
          <t>56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=HYPERLINK("https://www.leilaoonline.com.br/lote/detalhe/68680", "5121")</f>
      </c>
      <c r="B20" s="4" t="s">
        <f>=HYPERLINK("https://www.leilaoonline.com.br/lote/detalhe/68680", " IMPRESSORA HP DESIGNJET T1200 PLOT44  PATRIMONIO 193545, UND. SANTA CANDIDA")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=HYPERLINK("https://www.leilaoonline.com.br/lote/detalhe/67495", "11635")</f>
      </c>
      <c r="B21" s="4" t="s">
        <f>=HYPERLINK("https://www.leilaoonline.com.br/lote/detalhe/67495", " CARROCERIA USICAMP, S/FR, UND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=HYPERLINK("https://www.leilaoonline.com.br/lote/detalhe/67483", "11691")</f>
      </c>
      <c r="B22" s="4" t="s">
        <f>=HYPERLINK("https://www.leilaoonline.com.br/lote/detalhe/67483", " BAÚ, S/FR, UND SERRA")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=HYPERLINK("https://www.leilaoonline.com.br/lote/detalhe/67496", "11711")</f>
      </c>
      <c r="B23" s="4" t="s">
        <f>=HYPERLINK("https://www.leilaoonline.com.br/lote/detalhe/67496", " TRATOR VALTRA BH210I, ANO 2015, FR18066, SÉRIE AVTT2016AFM001075, UND SERRA")</f>
      </c>
      <c r="C23" s="4" t="inlineStr">
        <is>
          <t>Vendido</t>
        </is>
      </c>
      <c r="D23" s="4" t="inlineStr">
        <is>
          <t>161</t>
        </is>
      </c>
      <c r="E23" s="5" t="inlineStr">
        <is>
          <t>143.000,00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=HYPERLINK("https://www.leilaoonline.com.br/lote/detalhe/67484", "11717")</f>
      </c>
      <c r="B24" s="4" t="s">
        <f>=HYPERLINK("https://www.leilaoonline.com.br/lote/detalhe/67484", " TRATOR NEW HOLLAND T7.245 4WD, ANO 2015, SÉRIE HCCZ7245JECP21570, FR50941,UND SERRA")</f>
      </c>
      <c r="C24" s="4" t="inlineStr">
        <is>
          <t>Vendido</t>
        </is>
      </c>
      <c r="D24" s="4" t="inlineStr">
        <is>
          <t>125</t>
        </is>
      </c>
      <c r="E24" s="5" t="inlineStr">
        <is>
          <t>141.500,00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=HYPERLINK("https://www.leilaoonline.com.br/lote/detalhe/67485", "11749")</f>
      </c>
      <c r="B25" s="4" t="s">
        <f>=HYPERLINK("https://www.leilaoonline.com.br/lote/detalhe/67485", " GM/S10 LS, DIESEL, ANO 2012/2013, FR360052, UND SERRA")</f>
      </c>
      <c r="C25" s="4" t="inlineStr">
        <is>
          <t>Vendido</t>
        </is>
      </c>
      <c r="D25" s="4" t="inlineStr">
        <is>
          <t>51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=HYPERLINK("https://www.leilaoonline.com.br/lote/detalhe/67490", "11791")</f>
      </c>
      <c r="B26" s="4" t="s">
        <f>=HYPERLINK("https://www.leilaoonline.com.br/lote/detalhe/67490", " CAMINHÃO VW / 26.220, TANQUE, ANO 2007/2008, FR360144, UND SERRA")</f>
      </c>
      <c r="C26" s="4" t="inlineStr">
        <is>
          <t>Vendido</t>
        </is>
      </c>
      <c r="D26" s="4" t="inlineStr">
        <is>
          <t>131</t>
        </is>
      </c>
      <c r="E26" s="5" t="inlineStr">
        <is>
          <t>109.000,00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=HYPERLINK("https://www.leilaoonline.com.br/lote/detalhe/67486", "11792")</f>
      </c>
      <c r="B27" s="4" t="s">
        <f>=HYPERLINK("https://www.leilaoonline.com.br/lote/detalhe/67486", " DOLLY RODOFORT, FR148731/56908, UND SERRA, VENDA SEM DOCUMENTO")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=HYPERLINK("https://www.leilaoonline.com.br/lote/detalhe/67491", "11794")</f>
      </c>
      <c r="B28" s="4" t="s">
        <f>=HYPERLINK("https://www.leilaoonline.com.br/lote/detalhe/67491", " SUCATA DE TRATOR VALTRA BH 210 I , ANO 2014/2014, FR31046, SÉRIE V210371074, UND SERRA ")</f>
      </c>
      <c r="C28" s="4" t="inlineStr">
        <is>
          <t>Vendido</t>
        </is>
      </c>
      <c r="D28" s="4" t="inlineStr">
        <is>
          <t>134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=HYPERLINK("https://www.leilaoonline.com.br/lote/detalhe/67493", "11795")</f>
      </c>
      <c r="B29" s="4" t="s">
        <f>=HYPERLINK("https://www.leilaoonline.com.br/lote/detalhe/67493", " CAMINHÃO VW 26.220 TANQUE, ANO 2007/2008, FR360146, UND SERRA")</f>
      </c>
      <c r="C29" s="4" t="inlineStr">
        <is>
          <t>Vendido</t>
        </is>
      </c>
      <c r="D29" s="4" t="inlineStr">
        <is>
          <t>121</t>
        </is>
      </c>
      <c r="E29" s="5" t="inlineStr">
        <is>
          <t>105.000,00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=HYPERLINK("https://www.leilaoonline.com.br/lote/detalhe/67488", "11797")</f>
      </c>
      <c r="B30" s="4" t="s">
        <f>=HYPERLINK("https://www.leilaoonline.com.br/lote/detalhe/67488", "GERADOR BAMBOZZI MWM, FR49739, UND SERRA")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=HYPERLINK("https://www.leilaoonline.com.br/lote/detalhe/67492", "11798")</f>
      </c>
      <c r="B31" s="4" t="s">
        <f>=HYPERLINK("https://www.leilaoonline.com.br/lote/detalhe/67492", " CULTIVADOR, FR134033, UND SERRA")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=HYPERLINK("https://www.leilaoonline.com.br/lote/detalhe/67487", "11799")</f>
      </c>
      <c r="B32" s="4" t="s">
        <f>=HYPERLINK("https://www.leilaoonline.com.br/lote/detalhe/67487", " GERADOR, S/FR, UND SERRA")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6.651,00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=HYPERLINK("https://www.leilaoonline.com.br/lote/detalhe/67499", "11800")</f>
      </c>
      <c r="B33" s="4" t="s">
        <f>=HYPERLINK("https://www.leilaoonline.com.br/lote/detalhe/67499", "REBOQUE RANDON 12,50M 2010/2011 C/DOLLY, FR93661, UND SERRA")</f>
      </c>
      <c r="C33" s="4" t="inlineStr">
        <is>
          <t>Vendido</t>
        </is>
      </c>
      <c r="D33" s="4" t="inlineStr">
        <is>
          <t>41</t>
        </is>
      </c>
      <c r="E33" s="5" t="inlineStr">
        <is>
          <t>44.000,00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=HYPERLINK("https://www.leilaoonline.com.br/lote/detalhe/67494", "11801")</f>
      </c>
      <c r="B34" s="4" t="s">
        <f>=HYPERLINK("https://www.leilaoonline.com.br/lote/detalhe/67494", " DOLLY USICAMP, FR121937, UND SERRA - SEM DOCUMENTO")</f>
      </c>
      <c r="C34" s="4" t="inlineStr">
        <is>
          <t>Vendido</t>
        </is>
      </c>
      <c r="D34" s="4" t="inlineStr">
        <is>
          <t>30</t>
        </is>
      </c>
      <c r="E34" s="5" t="inlineStr">
        <is>
          <t>9.400,00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=HYPERLINK("https://www.leilaoonline.com.br/lote/detalhe/67497", "11802")</f>
      </c>
      <c r="B35" s="4" t="s">
        <f>=HYPERLINK("https://www.leilaoonline.com.br/lote/detalhe/67497", " CARROCERIA COMBOIO, FR44142, UND SERRA")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=HYPERLINK("https://www.leilaoonline.com.br/lote/detalhe/67500", "11803")</f>
      </c>
      <c r="B36" s="4" t="s">
        <f>=HYPERLINK("https://www.leilaoonline.com.br/lote/detalhe/67500", " MUNCK, FR42701, UND SERRA")</f>
      </c>
      <c r="C36" s="4" t="inlineStr">
        <is>
          <t>Vendido</t>
        </is>
      </c>
      <c r="D36" s="4" t="inlineStr">
        <is>
          <t>25</t>
        </is>
      </c>
      <c r="E36" s="5" t="inlineStr">
        <is>
          <t>6.650,00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=HYPERLINK("https://www.leilaoonline.com.br/lote/detalhe/67498", "11804")</f>
      </c>
      <c r="B37" s="4" t="s">
        <f>=HYPERLINK("https://www.leilaoonline.com.br/lote/detalhe/67498", " TRANSBORDO SMR 10500 10 T, FR10124, UND SERRA")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5.050,00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=HYPERLINK("https://www.leilaoonline.com.br/lote/detalhe/67501", "11805")</f>
      </c>
      <c r="B38" s="4" t="s">
        <f>=HYPERLINK("https://www.leilaoonline.com.br/lote/detalhe/67501", " TRANSBORDO SMR 10500 10 T, FR10125, UND SERRA")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=HYPERLINK("https://www.leilaoonline.com.br/lote/detalhe/67489", "11806")</f>
      </c>
      <c r="B39" s="4" t="s">
        <f>=HYPERLINK("https://www.leilaoonline.com.br/lote/detalhe/67489", " SUCATA DE COLHEDORA CASE 8800, FR117535, UND SERRA")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=HYPERLINK("https://www.leilaoonline.com.br/lote/detalhe/67949", "11808")</f>
      </c>
      <c r="B40" s="4" t="s">
        <f>=HYPERLINK("https://www.leilaoonline.com.br/lote/detalhe/67949", "24 VALVULAS GAVETAS DE 12`PÇAS,  SEM USO - UND BARRA ")</f>
      </c>
      <c r="C40" s="4" t="inlineStr">
        <is>
          <t>Vendido</t>
        </is>
      </c>
      <c r="D40" s="4" t="inlineStr">
        <is>
          <t>203</t>
        </is>
      </c>
      <c r="E40" s="5" t="inlineStr">
        <is>
          <t>77.300,00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=HYPERLINK("https://www.leilaoonline.com.br/lote/detalhe/67951", "11809")</f>
      </c>
      <c r="B41" s="4" t="s">
        <f>=HYPERLINK("https://www.leilaoonline.com.br/lote/detalhe/67951", "30 VALVULAS GAVETAS DE 8', 3 DE 6" E 3 DE 4", SF - UND BARRA ")</f>
      </c>
      <c r="C41" s="4" t="inlineStr">
        <is>
          <t>Vendido</t>
        </is>
      </c>
      <c r="D41" s="4" t="inlineStr">
        <is>
          <t>109</t>
        </is>
      </c>
      <c r="E41" s="5" t="inlineStr">
        <is>
          <t>39.250,00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=HYPERLINK("https://www.leilaoonline.com.br/lote/detalhe/67939", "11810")</f>
      </c>
      <c r="B42" s="4" t="s">
        <f>=HYPERLINK("https://www.leilaoonline.com.br/lote/detalhe/67939", "TRITURADOR MADEIRA / PALHA, VERMEER HG6000, PAT. 255523- UND BARRA ")</f>
      </c>
      <c r="C42" s="4" t="inlineStr">
        <is>
          <t>Não vendido</t>
        </is>
      </c>
      <c r="D42" s="4" t="inlineStr">
        <is>
          <t>170</t>
        </is>
      </c>
      <c r="E42" s="5" t="inlineStr">
        <is>
          <t>131.000,00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=HYPERLINK("https://www.leilaoonline.com.br/lote/detalhe/67954", "11811")</f>
      </c>
      <c r="B43" s="4" t="s">
        <f>=HYPERLINK("https://www.leilaoonline.com.br/lote/detalhe/67954", "INJETOR DE NUTRIENTES, FR 103984 - UND BARRA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=HYPERLINK("https://www.leilaoonline.com.br/lote/detalhe/67953", "11812")</f>
      </c>
      <c r="B44" s="4" t="s">
        <f>=HYPERLINK("https://www.leilaoonline.com.br/lote/detalhe/67953", "INJETOR DE NUTRIENTES, FR 103983 - UND BARRA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=HYPERLINK("https://www.leilaoonline.com.br/lote/detalhe/67941", "11813")</f>
      </c>
      <c r="B45" s="4" t="s">
        <f>=HYPERLINK("https://www.leilaoonline.com.br/lote/detalhe/67941", "TRITURADOR WOOD 3200 HOG MORBARK, SERIE 1661024, ANO 2014, FR 7011599 COM DOLLY, FR 97998- UND BARRA ")</f>
      </c>
      <c r="C45" s="4" t="inlineStr">
        <is>
          <t>Não vendido</t>
        </is>
      </c>
      <c r="D45" s="4" t="inlineStr">
        <is>
          <t>255</t>
        </is>
      </c>
      <c r="E45" s="5" t="inlineStr">
        <is>
          <t>315.050,00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=HYPERLINK("https://www.leilaoonline.com.br/lote/detalhe/67946", "11814")</f>
      </c>
      <c r="B46" s="4" t="s">
        <f>=HYPERLINK("https://www.leilaoonline.com.br/lote/detalhe/67946", "ENLEIRADOR PALHA KUHN FR314, PATR. 619 - UND BARRA 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10.700,00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=HYPERLINK("https://www.leilaoonline.com.br/lote/detalhe/67945", "11815")</f>
      </c>
      <c r="B47" s="4" t="s">
        <f>=HYPERLINK("https://www.leilaoonline.com.br/lote/detalhe/67945", "ALEIRADOR 1LIN, 17 ROD RETO, FR 7011590- UND BARRA 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2.150,00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=HYPERLINK("https://www.leilaoonline.com.br/lote/detalhe/67509", "13050")</f>
      </c>
      <c r="B48" s="4" t="s">
        <f>=HYPERLINK("https://www.leilaoonline.com.br/lote/detalhe/67509", " ÔNIBUS M.BENZ  OF1318 , ANO 1993/1993, FR119009, UND ZANIN")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17.050,00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=HYPERLINK("https://www.leilaoonline.com.br/lote/detalhe/67768", "14062")</f>
      </c>
      <c r="B49" s="4" t="s">
        <f>=HYPERLINK("https://www.leilaoonline.com.br/lote/detalhe/67768", "CULTIVADOR, FR17133, UND ZANIN")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=HYPERLINK("https://www.leilaoonline.com.br/lote/detalhe/67514", "14063")</f>
      </c>
      <c r="B50" s="4" t="s">
        <f>=HYPERLINK("https://www.leilaoonline.com.br/lote/detalhe/67514", " CULTIVADOR DMB, FR361803, UND ZANIN")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=HYPERLINK("https://www.leilaoonline.com.br/lote/detalhe/67769", "14067")</f>
      </c>
      <c r="B51" s="4" t="s">
        <f>=HYPERLINK("https://www.leilaoonline.com.br/lote/detalhe/67769", "CULTIVADOR, FR361539, UND ZANIN")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2.450,00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=HYPERLINK("https://www.leilaoonline.com.br/lote/detalhe/67512", "14068")</f>
      </c>
      <c r="B52" s="4" t="s">
        <f>=HYPERLINK("https://www.leilaoonline.com.br/lote/detalhe/67512", " CULTIVADOR JUMIL, FR107901, UND ZANIN")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=HYPERLINK("https://www.leilaoonline.com.br/lote/detalhe/67518", "14094")</f>
      </c>
      <c r="B53" s="4" t="s">
        <f>=HYPERLINK("https://www.leilaoonline.com.br/lote/detalhe/67518", " CAMINHÃO VW 26.220, ANO 2007/2008, FR360141, UND ZANIN")</f>
      </c>
      <c r="C53" s="4" t="inlineStr">
        <is>
          <t>Lote retirado</t>
        </is>
      </c>
      <c r="D53" s="4" t="inlineStr">
        <is>
          <t>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=HYPERLINK("https://www.leilaoonline.com.br/lote/detalhe/67524", "14128")</f>
      </c>
      <c r="B54" s="4" t="s">
        <f>=HYPERLINK("https://www.leilaoonline.com.br/lote/detalhe/67524", " BAÚ, S/FR, UND ZANIN")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=HYPERLINK("https://www.leilaoonline.com.br/lote/detalhe/67513", "14129")</f>
      </c>
      <c r="B55" s="4" t="s">
        <f>=HYPERLINK("https://www.leilaoonline.com.br/lote/detalhe/67513", " BAÚ, S/FR, UND ZANIN")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=HYPERLINK("https://www.leilaoonline.com.br/lote/detalhe/67521", "14130")</f>
      </c>
      <c r="B56" s="4" t="s">
        <f>=HYPERLINK("https://www.leilaoonline.com.br/lote/detalhe/67521", " SISTEMA HIDRÁULICO, PATR.26175/16019, UND ZANIN")</f>
      </c>
      <c r="C56" s="4" t="inlineStr">
        <is>
          <t>Vendido</t>
        </is>
      </c>
      <c r="D56" s="4" t="inlineStr">
        <is>
          <t>24</t>
        </is>
      </c>
      <c r="E56" s="5" t="inlineStr">
        <is>
          <t>5.650,00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=HYPERLINK("https://www.leilaoonline.com.br/lote/detalhe/67522", "14131")</f>
      </c>
      <c r="B57" s="4" t="s">
        <f>=HYPERLINK("https://www.leilaoonline.com.br/lote/detalhe/67522", " COMPRESSOR CHICAGO PNEUMATIC, PATR.217893/217894/261764, UND ZANIN")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=HYPERLINK("https://www.leilaoonline.com.br/lote/detalhe/67517", "14132")</f>
      </c>
      <c r="B58" s="4" t="s">
        <f>=HYPERLINK("https://www.leilaoonline.com.br/lote/detalhe/67517", " CAMINHÃO VW 31.320 CNC 6X4, ANO 2008/2088, FR360150, UND ZANIN")</f>
      </c>
      <c r="C58" s="4" t="inlineStr">
        <is>
          <t>Vendido</t>
        </is>
      </c>
      <c r="D58" s="4" t="inlineStr">
        <is>
          <t>139</t>
        </is>
      </c>
      <c r="E58" s="5" t="inlineStr">
        <is>
          <t>106.000,00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=HYPERLINK("https://www.leilaoonline.com.br/lote/detalhe/67516", "14133")</f>
      </c>
      <c r="B59" s="4" t="s">
        <f>=HYPERLINK("https://www.leilaoonline.com.br/lote/detalhe/67516", " 02 COFRES, S/FR, UND ZANIN")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=HYPERLINK("https://www.leilaoonline.com.br/lote/detalhe/67510", "14134")</f>
      </c>
      <c r="B60" s="4" t="s">
        <f>=HYPERLINK("https://www.leilaoonline.com.br/lote/detalhe/67510", " 20 UND (aproximado) BOCA DE LOBO, S/FR, UND ZANIN")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=HYPERLINK("https://www.leilaoonline.com.br/lote/detalhe/67523", "14135")</f>
      </c>
      <c r="B61" s="4" t="s">
        <f>=HYPERLINK("https://www.leilaoonline.com.br/lote/detalhe/67523", " CAMINHÃO M.BENZ AXOR 3344 S 6X4, ANO 2014/2014, FR362082, UND ZANIN")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=HYPERLINK("https://www.leilaoonline.com.br/lote/detalhe/67519", "14136")</f>
      </c>
      <c r="B62" s="4" t="s">
        <f>=HYPERLINK("https://www.leilaoonline.com.br/lote/detalhe/67519", " CAMINHÃO M.BENZ L 2213 TANQUE, ANO 1983/1984, FR360207, UND ZANIN")</f>
      </c>
      <c r="C62" s="4" t="inlineStr">
        <is>
          <t>Vendido</t>
        </is>
      </c>
      <c r="D62" s="4" t="inlineStr">
        <is>
          <t>103</t>
        </is>
      </c>
      <c r="E62" s="5" t="inlineStr">
        <is>
          <t>69.000,00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=HYPERLINK("https://www.leilaoonline.com.br/lote/detalhe/67515", "14137")</f>
      </c>
      <c r="B63" s="4" t="s">
        <f>=HYPERLINK("https://www.leilaoonline.com.br/lote/detalhe/67515", " 40 UND (aproximado) PROLONGADO, S/FR, ZANIN")</f>
      </c>
      <c r="C63" s="4" t="inlineStr">
        <is>
          <t>Vendido</t>
        </is>
      </c>
      <c r="D63" s="4" t="inlineStr">
        <is>
          <t>31</t>
        </is>
      </c>
      <c r="E63" s="5" t="inlineStr">
        <is>
          <t>7.750,00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=HYPERLINK("https://www.leilaoonline.com.br/lote/detalhe/67511", "14138")</f>
      </c>
      <c r="B64" s="4" t="s">
        <f>=HYPERLINK("https://www.leilaoonline.com.br/lote/detalhe/67511", " COMPRESSOR, PATR.094527, ZANIN")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=HYPERLINK("https://www.leilaoonline.com.br/lote/detalhe/67520", "14139")</f>
      </c>
      <c r="B65" s="4" t="s">
        <f>=HYPERLINK("https://www.leilaoonline.com.br/lote/detalhe/67520", " CAMINHÃO VW 26.220 EURO WORKER 2007/2008, FR360140, UND ZANIN")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=HYPERLINK("https://www.leilaoonline.com.br/lote/detalhe/67950", "14140")</f>
      </c>
      <c r="B66" s="4" t="s">
        <f>=HYPERLINK("https://www.leilaoonline.com.br/lote/detalhe/67950", "ENLEIRADOR DE PALHA NEW HOLLAND MOD. H5980, COR VERMELHO, PATR 000077- UND BARRA ")</f>
      </c>
      <c r="C66" s="4" t="inlineStr">
        <is>
          <t>Não vendido</t>
        </is>
      </c>
      <c r="D66" s="4" t="inlineStr">
        <is>
          <t>45</t>
        </is>
      </c>
      <c r="E66" s="5" t="inlineStr">
        <is>
          <t>11.250,00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=HYPERLINK("https://www.leilaoonline.com.br/lote/detalhe/67938", "14141")</f>
      </c>
      <c r="B67" s="4" t="s">
        <f>=HYPERLINK("https://www.leilaoonline.com.br/lote/detalhe/67938", "ENLEIRADOR DE PALHA DRIA, FR 57354 - UND BARRA 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=HYPERLINK("https://www.leilaoonline.com.br/lote/detalhe/67944", "14142")</f>
      </c>
      <c r="B68" s="4" t="s">
        <f>=HYPERLINK("https://www.leilaoonline.com.br/lote/detalhe/67944", "ENFARDADEIRA CASE LB433, NEW HOLLAND, PAT. 00076, FR 2601- UND BARRA ")</f>
      </c>
      <c r="C68" s="4" t="inlineStr">
        <is>
          <t>Não vendido</t>
        </is>
      </c>
      <c r="D68" s="4" t="inlineStr">
        <is>
          <t>19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=HYPERLINK("https://www.leilaoonline.com.br/lote/detalhe/67937", "14143")</f>
      </c>
      <c r="B69" s="4" t="s">
        <f>=HYPERLINK("https://www.leilaoonline.com.br/lote/detalhe/67937", "ENFARDADEIRA PALHA J.DEERE, FR 2604- UND BARRA ")</f>
      </c>
      <c r="C69" s="4" t="inlineStr">
        <is>
          <t>Não vendido</t>
        </is>
      </c>
      <c r="D69" s="4" t="inlineStr">
        <is>
          <t>76</t>
        </is>
      </c>
      <c r="E69" s="5" t="inlineStr">
        <is>
          <t>30.750,00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=HYPERLINK("https://www.leilaoonline.com.br/lote/detalhe/67943", "14144")</f>
      </c>
      <c r="B70" s="4" t="s">
        <f>=HYPERLINK("https://www.leilaoonline.com.br/lote/detalhe/67943", "ENLEIRADOR DE PALHA DRIA, FR 57353 - UND BARRA 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8.150,00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=HYPERLINK("https://www.leilaoonline.com.br/lote/detalhe/67936", "14145")</f>
      </c>
      <c r="B71" s="4" t="s">
        <f>=HYPERLINK("https://www.leilaoonline.com.br/lote/detalhe/67936", "CARRETA FARDO DE PALHA, M12010, FR 57355 - UND BARRA ")</f>
      </c>
      <c r="C71" s="4" t="inlineStr">
        <is>
          <t>Não vendido</t>
        </is>
      </c>
      <c r="D71" s="4" t="inlineStr">
        <is>
          <t>33</t>
        </is>
      </c>
      <c r="E71" s="5" t="inlineStr">
        <is>
          <t>10.250,00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=HYPERLINK("https://www.leilaoonline.com.br/lote/detalhe/67935", "14146")</f>
      </c>
      <c r="B72" s="4" t="s">
        <f>=HYPERLINK("https://www.leilaoonline.com.br/lote/detalhe/67935", "CARRETA FARDO DE PALHA, M12010, FR 56712 - UND BARRA ")</f>
      </c>
      <c r="C72" s="4" t="inlineStr">
        <is>
          <t>Não vendido</t>
        </is>
      </c>
      <c r="D72" s="4" t="inlineStr">
        <is>
          <t>51</t>
        </is>
      </c>
      <c r="E72" s="5" t="inlineStr">
        <is>
          <t>15.750,00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=HYPERLINK("https://www.leilaoonline.com.br/lote/detalhe/68723", "14150")</f>
      </c>
      <c r="B73" s="4" t="s">
        <f>=HYPERLINK("https://www.leilaoonline.com.br/lote/detalhe/68723", "07 BOMBAS GILBARCO  - SF , UND ZANIN  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=HYPERLINK("https://www.leilaoonline.com.br/lote/detalhe/67623", "15460")</f>
      </c>
      <c r="B74" s="4" t="s">
        <f>=HYPERLINK("https://www.leilaoonline.com.br/lote/detalhe/67623", "S.REBOQUE USICAMP 12,50 M 2008/2008, FR121439, UND BONFIM")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26.500,00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=HYPERLINK("https://www.leilaoonline.com.br/lote/detalhe/67621", "15461")</f>
      </c>
      <c r="B75" s="4" t="s">
        <f>=HYPERLINK("https://www.leilaoonline.com.br/lote/detalhe/67621", " S. REBOQUE USICAMP 12,50 M 2008/2008, FR121443, UND BONFIM (CHASSIS C/ FERRUGEM)")</f>
      </c>
      <c r="C75" s="4" t="inlineStr">
        <is>
          <t>Vendido</t>
        </is>
      </c>
      <c r="D75" s="4" t="inlineStr">
        <is>
          <t>17</t>
        </is>
      </c>
      <c r="E75" s="5" t="inlineStr">
        <is>
          <t>24.000,00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=HYPERLINK("https://www.leilaoonline.com.br/lote/detalhe/67581", "15466")</f>
      </c>
      <c r="B76" s="4" t="s">
        <f>=HYPERLINK("https://www.leilaoonline.com.br/lote/detalhe/67581", " REBOQUE SOUFER 12,50M 2012/2012, FR164427, UND BONFIM")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27.500,00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=HYPERLINK("https://www.leilaoonline.com.br/lote/detalhe/67584", "15471")</f>
      </c>
      <c r="B77" s="4" t="s">
        <f>=HYPERLINK("https://www.leilaoonline.com.br/lote/detalhe/67584", " REBOQUE SOUFER 12,50M 2012/2012, FR164429, UND BONFIM")</f>
      </c>
      <c r="C77" s="4" t="inlineStr">
        <is>
          <t>Não vendido</t>
        </is>
      </c>
      <c r="D77" s="4" t="inlineStr">
        <is>
          <t>22</t>
        </is>
      </c>
      <c r="E77" s="5" t="inlineStr">
        <is>
          <t>31.500,00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=HYPERLINK("https://www.leilaoonline.com.br/lote/detalhe/67594", "15475")</f>
      </c>
      <c r="B78" s="4" t="s">
        <f>=HYPERLINK("https://www.leilaoonline.com.br/lote/detalhe/67594", " TRATOR J.DEERE 8260 R, ANO 2013, FR16013, SÉRIE 1RW8260RCCP067152, UND BONFIM")</f>
      </c>
      <c r="C78" s="4" t="inlineStr">
        <is>
          <t>Vendido</t>
        </is>
      </c>
      <c r="D78" s="4" t="inlineStr">
        <is>
          <t>71</t>
        </is>
      </c>
      <c r="E78" s="5" t="inlineStr">
        <is>
          <t>109.000,00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=HYPERLINK("https://www.leilaoonline.com.br/lote/detalhe/67574", "15477")</f>
      </c>
      <c r="B79" s="4" t="s">
        <f>=HYPERLINK("https://www.leilaoonline.com.br/lote/detalhe/67574", " TRATOR J.DEERE 8260 R, ANO 2013, FR16015, SÉRIE 1RW8260RECP067062, UND BONFIM")</f>
      </c>
      <c r="C79" s="4" t="inlineStr">
        <is>
          <t>Vendido</t>
        </is>
      </c>
      <c r="D79" s="4" t="inlineStr">
        <is>
          <t>65</t>
        </is>
      </c>
      <c r="E79" s="5" t="inlineStr">
        <is>
          <t>112.000,00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=HYPERLINK("https://www.leilaoonline.com.br/lote/detalhe/67578", "15482")</f>
      </c>
      <c r="B80" s="4" t="s">
        <f>=HYPERLINK("https://www.leilaoonline.com.br/lote/detalhe/67578", " TRATOR CASE 180 ANO 2010, FR93328, UND BONFIM")</f>
      </c>
      <c r="C80" s="4" t="inlineStr">
        <is>
          <t>Não vendido</t>
        </is>
      </c>
      <c r="D80" s="4" t="inlineStr">
        <is>
          <t>39</t>
        </is>
      </c>
      <c r="E80" s="5" t="inlineStr">
        <is>
          <t>38.500,00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=HYPERLINK("https://www.leilaoonline.com.br/lote/detalhe/67583", "15484")</f>
      </c>
      <c r="B81" s="4" t="s">
        <f>=HYPERLINK("https://www.leilaoonline.com.br/lote/detalhe/67583", " CAMINHÃO M. BENZ AXOR 3344 S 6X4 2014/2014, FR119972, UND BONFIM")</f>
      </c>
      <c r="C81" s="4" t="inlineStr">
        <is>
          <t>Vendido</t>
        </is>
      </c>
      <c r="D81" s="4" t="inlineStr">
        <is>
          <t>62</t>
        </is>
      </c>
      <c r="E81" s="5" t="inlineStr">
        <is>
          <t>108.000,00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=HYPERLINK("https://www.leilaoonline.com.br/lote/detalhe/67585", "15485")</f>
      </c>
      <c r="B82" s="4" t="s">
        <f>=HYPERLINK("https://www.leilaoonline.com.br/lote/detalhe/67585", " CAMINHÃO M. BENZ AXOR 3344 S 6X4 2014/2014, FR119961, UND BONFIM")</f>
      </c>
      <c r="C82" s="4" t="inlineStr">
        <is>
          <t>Vendido</t>
        </is>
      </c>
      <c r="D82" s="4" t="inlineStr">
        <is>
          <t>66</t>
        </is>
      </c>
      <c r="E82" s="5" t="inlineStr">
        <is>
          <t>108.000,00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=HYPERLINK("https://www.leilaoonline.com.br/lote/detalhe/67590", "15486")</f>
      </c>
      <c r="B83" s="4" t="s">
        <f>=HYPERLINK("https://www.leilaoonline.com.br/lote/detalhe/67590", " CAMINHÃO M. BENZ AXOR 3344S 2006/2006, FR360409, UND BONFIM")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44.000,00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=HYPERLINK("https://www.leilaoonline.com.br/lote/detalhe/67589", "15487")</f>
      </c>
      <c r="B84" s="4" t="s">
        <f>=HYPERLINK("https://www.leilaoonline.com.br/lote/detalhe/67589", " CAMINHÃO M. BENZ AXOR 3344 S 6X4 2014/2014, FR119943, UND BONFIM")</f>
      </c>
      <c r="C84" s="4" t="inlineStr">
        <is>
          <t>Vendido</t>
        </is>
      </c>
      <c r="D84" s="4" t="inlineStr">
        <is>
          <t>37</t>
        </is>
      </c>
      <c r="E84" s="5" t="inlineStr">
        <is>
          <t>110.000,00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=HYPERLINK("https://www.leilaoonline.com.br/lote/detalhe/67577", "15488")</f>
      </c>
      <c r="B85" s="4" t="s">
        <f>=HYPERLINK("https://www.leilaoonline.com.br/lote/detalhe/67577", " SEMI REBOQUE USICAMP 12,50M 2008/2008, FR121444, UND BONFIM")</f>
      </c>
      <c r="C85" s="4" t="inlineStr">
        <is>
          <t>Vendido</t>
        </is>
      </c>
      <c r="D85" s="4" t="inlineStr">
        <is>
          <t>33</t>
        </is>
      </c>
      <c r="E85" s="5" t="inlineStr">
        <is>
          <t>30.500,00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=HYPERLINK("https://www.leilaoonline.com.br/lote/detalhe/67592", "15489")</f>
      </c>
      <c r="B86" s="4" t="s">
        <f>=HYPERLINK("https://www.leilaoonline.com.br/lote/detalhe/67592", " REBOQUE RANDON 12,50M 2010/2011, FR82638, UND BONFIM")</f>
      </c>
      <c r="C86" s="4" t="inlineStr">
        <is>
          <t>Não vendido</t>
        </is>
      </c>
      <c r="D86" s="4" t="inlineStr">
        <is>
          <t>42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=HYPERLINK("https://www.leilaoonline.com.br/lote/detalhe/67586", "15490")</f>
      </c>
      <c r="B87" s="4" t="s">
        <f>=HYPERLINK("https://www.leilaoonline.com.br/lote/detalhe/67586", "SEMI REBOQUE SOUFER 12,50M 2012/2012, FR164196, UND BONFIM")</f>
      </c>
      <c r="C87" s="4" t="inlineStr">
        <is>
          <t>Vendido</t>
        </is>
      </c>
      <c r="D87" s="4" t="inlineStr">
        <is>
          <t>25</t>
        </is>
      </c>
      <c r="E87" s="5" t="inlineStr">
        <is>
          <t>33.000,00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=HYPERLINK("https://www.leilaoonline.com.br/lote/detalhe/67587", "15491")</f>
      </c>
      <c r="B88" s="4" t="s">
        <f>=HYPERLINK("https://www.leilaoonline.com.br/lote/detalhe/67587", " REBOQUE SOUFER 12,50M 2012/2012, FR164197, UND BONFIM")</f>
      </c>
      <c r="C88" s="4" t="inlineStr">
        <is>
          <t>Não vendido</t>
        </is>
      </c>
      <c r="D88" s="4" t="inlineStr">
        <is>
          <t>26</t>
        </is>
      </c>
      <c r="E88" s="5" t="inlineStr">
        <is>
          <t>27.000,00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=HYPERLINK("https://www.leilaoonline.com.br/lote/detalhe/67579", "15492")</f>
      </c>
      <c r="B89" s="4" t="s">
        <f>=HYPERLINK("https://www.leilaoonline.com.br/lote/detalhe/67579", " REBOQUE RANDON 12,50M 2010/2010, FR96747, UND BONFIM")</f>
      </c>
      <c r="C89" s="4" t="inlineStr">
        <is>
          <t>Vendido</t>
        </is>
      </c>
      <c r="D89" s="4" t="inlineStr">
        <is>
          <t>46</t>
        </is>
      </c>
      <c r="E89" s="5" t="inlineStr">
        <is>
          <t>37.000,00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=HYPERLINK("https://www.leilaoonline.com.br/lote/detalhe/67576", "15493")</f>
      </c>
      <c r="B90" s="4" t="s">
        <f>=HYPERLINK("https://www.leilaoonline.com.br/lote/detalhe/67576", " REBOQUE RANDON 12,50M 2010/2010, FR96762, UND BONFIM")</f>
      </c>
      <c r="C90" s="4" t="inlineStr">
        <is>
          <t>Vendido</t>
        </is>
      </c>
      <c r="D90" s="4" t="inlineStr">
        <is>
          <t>42</t>
        </is>
      </c>
      <c r="E90" s="5" t="inlineStr">
        <is>
          <t>35.000,00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=HYPERLINK("https://www.leilaoonline.com.br/lote/detalhe/67595", "15494")</f>
      </c>
      <c r="B91" s="4" t="s">
        <f>=HYPERLINK("https://www.leilaoonline.com.br/lote/detalhe/67595", " REBOQUE SOUFER 12,50M 2012/2012, FR164439, UND BONFIM")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34.000,00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=HYPERLINK("https://www.leilaoonline.com.br/lote/detalhe/67596", "15495")</f>
      </c>
      <c r="B92" s="4" t="s">
        <f>=HYPERLINK("https://www.leilaoonline.com.br/lote/detalhe/67596", " REBOQUE SOUFER 12,50M 2012/2012, FR164425, UND BONFIM")</f>
      </c>
      <c r="C92" s="4" t="inlineStr">
        <is>
          <t>Não vendido</t>
        </is>
      </c>
      <c r="D92" s="4" t="inlineStr">
        <is>
          <t>8</t>
        </is>
      </c>
      <c r="E92" s="5" t="inlineStr">
        <is>
          <t>18.000,00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=HYPERLINK("https://www.leilaoonline.com.br/lote/detalhe/67597", "15496")</f>
      </c>
      <c r="B93" s="4" t="s">
        <f>=HYPERLINK("https://www.leilaoonline.com.br/lote/detalhe/67597", " REBOQUE RANDON 12,50M 2010/2011, FR82630, UND BONFIM")</f>
      </c>
      <c r="C93" s="4" t="inlineStr">
        <is>
          <t>Vendido</t>
        </is>
      </c>
      <c r="D93" s="4" t="inlineStr">
        <is>
          <t>29</t>
        </is>
      </c>
      <c r="E93" s="5" t="inlineStr">
        <is>
          <t>31.000,00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=HYPERLINK("https://www.leilaoonline.com.br/lote/detalhe/67599", "15497")</f>
      </c>
      <c r="B94" s="4" t="s">
        <f>=HYPERLINK("https://www.leilaoonline.com.br/lote/detalhe/67599", " REBOQUE RANDON 12,50M 2010/2011, FR82646, UND BONFIM")</f>
      </c>
      <c r="C94" s="4" t="inlineStr">
        <is>
          <t>Vendido</t>
        </is>
      </c>
      <c r="D94" s="4" t="inlineStr">
        <is>
          <t>31</t>
        </is>
      </c>
      <c r="E94" s="5" t="inlineStr">
        <is>
          <t>33.000,00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=HYPERLINK("https://www.leilaoonline.com.br/lote/detalhe/67600", "15498")</f>
      </c>
      <c r="B95" s="4" t="s">
        <f>=HYPERLINK("https://www.leilaoonline.com.br/lote/detalhe/67600", " REBOQUE SOUFER 12,50M 2012/2012, FR164411, UND BONFIM")</f>
      </c>
      <c r="C95" s="4" t="inlineStr">
        <is>
          <t>Vendido</t>
        </is>
      </c>
      <c r="D95" s="4" t="inlineStr">
        <is>
          <t>6</t>
        </is>
      </c>
      <c r="E95" s="5" t="inlineStr">
        <is>
          <t>45.000,00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=HYPERLINK("https://www.leilaoonline.com.br/lote/detalhe/67601", "15499")</f>
      </c>
      <c r="B96" s="4" t="s">
        <f>=HYPERLINK("https://www.leilaoonline.com.br/lote/detalhe/67601", " REBOQUE RANDON 12,50M 2010/2010, FR112575, UND BONFIM")</f>
      </c>
      <c r="C96" s="4" t="inlineStr">
        <is>
          <t>Vendido</t>
        </is>
      </c>
      <c r="D96" s="4" t="inlineStr">
        <is>
          <t>22</t>
        </is>
      </c>
      <c r="E96" s="5" t="inlineStr">
        <is>
          <t>39.500,00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=HYPERLINK("https://www.leilaoonline.com.br/lote/detalhe/67598", "15500")</f>
      </c>
      <c r="B97" s="4" t="s">
        <f>=HYPERLINK("https://www.leilaoonline.com.br/lote/detalhe/67598", " REBOQUE RANDON 12,50M 2010/2010, FR46859, UND BONFIM")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26.000,00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=HYPERLINK("https://www.leilaoonline.com.br/lote/detalhe/67608", "15501")</f>
      </c>
      <c r="B98" s="4" t="s">
        <f>=HYPERLINK("https://www.leilaoonline.com.br/lote/detalhe/67608", " REBOQUE RANDON 12,50M 2010/2010, FR46860, UND BONFIM")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25.500,00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=HYPERLINK("https://www.leilaoonline.com.br/lote/detalhe/67602", "15502")</f>
      </c>
      <c r="B99" s="4" t="s">
        <f>=HYPERLINK("https://www.leilaoonline.com.br/lote/detalhe/67602", " REBOQUE RANDON 12,50M 2010/2011, FR86682, UND BONFIM")</f>
      </c>
      <c r="C99" s="4" t="inlineStr">
        <is>
          <t>Não vendido</t>
        </is>
      </c>
      <c r="D99" s="4" t="inlineStr">
        <is>
          <t>28</t>
        </is>
      </c>
      <c r="E99" s="5" t="inlineStr">
        <is>
          <t>28.000,00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=HYPERLINK("https://www.leilaoonline.com.br/lote/detalhe/67607", "15503")</f>
      </c>
      <c r="B100" s="4" t="s">
        <f>=HYPERLINK("https://www.leilaoonline.com.br/lote/detalhe/67607", " REBOQUE RANDON 12,50M 2010/2010, FR96715, UND BONFIM")</f>
      </c>
      <c r="C100" s="4" t="inlineStr">
        <is>
          <t>Não vendido</t>
        </is>
      </c>
      <c r="D100" s="4" t="inlineStr">
        <is>
          <t>35</t>
        </is>
      </c>
      <c r="E100" s="5" t="inlineStr">
        <is>
          <t>31.500,00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=HYPERLINK("https://www.leilaoonline.com.br/lote/detalhe/67603", "15504")</f>
      </c>
      <c r="B101" s="4" t="s">
        <f>=HYPERLINK("https://www.leilaoonline.com.br/lote/detalhe/67603", " SEMI REBOQUE RANDON 12,50M 2008/2008, FR121425, UND BONFIM")</f>
      </c>
      <c r="C101" s="4" t="inlineStr">
        <is>
          <t>Vendido</t>
        </is>
      </c>
      <c r="D101" s="4" t="inlineStr">
        <is>
          <t>38</t>
        </is>
      </c>
      <c r="E101" s="5" t="inlineStr">
        <is>
          <t>33.000,00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=HYPERLINK("https://www.leilaoonline.com.br/lote/detalhe/67604", "15505")</f>
      </c>
      <c r="B102" s="4" t="s">
        <f>=HYPERLINK("https://www.leilaoonline.com.br/lote/detalhe/67604", " SEMI REBOQUE USICAMP 12,50M 2009/2009, FR164066, UND BONFIM")</f>
      </c>
      <c r="C102" s="4" t="inlineStr">
        <is>
          <t>Não vendido</t>
        </is>
      </c>
      <c r="D102" s="4" t="inlineStr">
        <is>
          <t>16</t>
        </is>
      </c>
      <c r="E102" s="5" t="inlineStr">
        <is>
          <t>22.000,00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=HYPERLINK("https://www.leilaoonline.com.br/lote/detalhe/67588", "15506")</f>
      </c>
      <c r="B103" s="4" t="s">
        <f>=HYPERLINK("https://www.leilaoonline.com.br/lote/detalhe/67588", " DOLLY RANDON, FR121920, UND BONFIM (SEM DOCUMENTO)")</f>
      </c>
      <c r="C103" s="4" t="inlineStr">
        <is>
          <t>Vendido</t>
        </is>
      </c>
      <c r="D103" s="4" t="inlineStr">
        <is>
          <t>15</t>
        </is>
      </c>
      <c r="E103" s="5" t="inlineStr">
        <is>
          <t>8.250,00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=HYPERLINK("https://www.leilaoonline.com.br/lote/detalhe/67580", "15507")</f>
      </c>
      <c r="B104" s="4" t="s">
        <f>=HYPERLINK("https://www.leilaoonline.com.br/lote/detalhe/67580", " DOLLY RANDON, FR121914, UND BONFIM (SEM DOCUMENTO)")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5.500,00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=HYPERLINK("https://www.leilaoonline.com.br/lote/detalhe/67605", "15508")</f>
      </c>
      <c r="B105" s="4" t="s">
        <f>=HYPERLINK("https://www.leilaoonline.com.br/lote/detalhe/67605", " REBOQUE RANDON 12,50M 2010/2011, FR82642, UND BONFIM")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32.000,00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=HYPERLINK("https://www.leilaoonline.com.br/lote/detalhe/67606", "15509")</f>
      </c>
      <c r="B106" s="4" t="s">
        <f>=HYPERLINK("https://www.leilaoonline.com.br/lote/detalhe/67606", " REBOQUE RANDON 12,50M 2010/2010, FR46861, UND BONFIM")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35.000,00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=HYPERLINK("https://www.leilaoonline.com.br/lote/detalhe/67609", "15510")</f>
      </c>
      <c r="B107" s="4" t="s">
        <f>=HYPERLINK("https://www.leilaoonline.com.br/lote/detalhe/67609", " REBOQUE RANDON ,12,50 M 2010/2011-  FR82636, UND BONFIM")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36.000,00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=HYPERLINK("https://www.leilaoonline.com.br/lote/detalhe/67612", "15511")</f>
      </c>
      <c r="B108" s="4" t="s">
        <f>=HYPERLINK("https://www.leilaoonline.com.br/lote/detalhe/67612", " REBOQUE RANDON 12,50M 2010/2010, FR46895, UND BONFIM")</f>
      </c>
      <c r="C108" s="4" t="inlineStr">
        <is>
          <t>Vendido</t>
        </is>
      </c>
      <c r="D108" s="4" t="inlineStr">
        <is>
          <t>22</t>
        </is>
      </c>
      <c r="E108" s="5" t="inlineStr">
        <is>
          <t>35.000,00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=HYPERLINK("https://www.leilaoonline.com.br/lote/detalhe/67611", "15512")</f>
      </c>
      <c r="B109" s="4" t="s">
        <f>=HYPERLINK("https://www.leilaoonline.com.br/lote/detalhe/67611", " SEMI REBOQUE USICAMP 12,50M 2008/2008, FR121440, UND BONFIM")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=HYPERLINK("https://www.leilaoonline.com.br/lote/detalhe/67610", "15513")</f>
      </c>
      <c r="B110" s="4" t="s">
        <f>=HYPERLINK("https://www.leilaoonline.com.br/lote/detalhe/67610", "SEMI REBOQUE USICAMP 12,50M 2008/2008, FR96298, UND BONFIM")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30.000,00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=HYPERLINK("https://www.leilaoonline.com.br/lote/detalhe/67624", "15514")</f>
      </c>
      <c r="B111" s="4" t="s">
        <f>=HYPERLINK("https://www.leilaoonline.com.br/lote/detalhe/67624", " REBOQUE RANDON 12,50M 2010/2010, FR96728, UND BONFIM")</f>
      </c>
      <c r="C111" s="4" t="inlineStr">
        <is>
          <t>Vendido</t>
        </is>
      </c>
      <c r="D111" s="4" t="inlineStr">
        <is>
          <t>29</t>
        </is>
      </c>
      <c r="E111" s="5" t="inlineStr">
        <is>
          <t>35.000,00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=HYPERLINK("https://www.leilaoonline.com.br/lote/detalhe/67613", "15515")</f>
      </c>
      <c r="B112" s="4" t="s">
        <f>=HYPERLINK("https://www.leilaoonline.com.br/lote/detalhe/67613", " REBOQUE RANDON 12,50M 2010/2011, FR82634, UND BONFIM")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30.500,00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=HYPERLINK("https://www.leilaoonline.com.br/lote/detalhe/67614", "15516")</f>
      </c>
      <c r="B113" s="4" t="s">
        <f>=HYPERLINK("https://www.leilaoonline.com.br/lote/detalhe/67614", " REBOQUE SOUFER 12,50M 2012/2012, FR164195, UND BONFIM")</f>
      </c>
      <c r="C113" s="4" t="inlineStr">
        <is>
          <t>Não vendido</t>
        </is>
      </c>
      <c r="D113" s="4" t="inlineStr">
        <is>
          <t>36</t>
        </is>
      </c>
      <c r="E113" s="5" t="inlineStr">
        <is>
          <t>32.000,00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=HYPERLINK("https://www.leilaoonline.com.br/lote/detalhe/67616", "15517")</f>
      </c>
      <c r="B114" s="4" t="s">
        <f>=HYPERLINK("https://www.leilaoonline.com.br/lote/detalhe/67616", " REBOQUE RANDON 12,50M 2010/2010, FR96729, UND BONFIM")</f>
      </c>
      <c r="C114" s="4" t="inlineStr">
        <is>
          <t>Vendido</t>
        </is>
      </c>
      <c r="D114" s="4" t="inlineStr">
        <is>
          <t>30</t>
        </is>
      </c>
      <c r="E114" s="5" t="inlineStr">
        <is>
          <t>35.000,00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=HYPERLINK("https://www.leilaoonline.com.br/lote/detalhe/67615", "15518")</f>
      </c>
      <c r="B115" s="4" t="s">
        <f>=HYPERLINK("https://www.leilaoonline.com.br/lote/detalhe/67615", " SEMI REBOQUE RANDON 12,50M 2008/2008, FR121419, UND BONFIM")</f>
      </c>
      <c r="C115" s="4" t="inlineStr">
        <is>
          <t>Vendido</t>
        </is>
      </c>
      <c r="D115" s="4" t="inlineStr">
        <is>
          <t>31</t>
        </is>
      </c>
      <c r="E115" s="5" t="inlineStr">
        <is>
          <t>35.000,00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=HYPERLINK("https://www.leilaoonline.com.br/lote/detalhe/67617", "15519")</f>
      </c>
      <c r="B116" s="4" t="s">
        <f>=HYPERLINK("https://www.leilaoonline.com.br/lote/detalhe/67617", " SEMI REBOQUE USICAMP 12,50M 2008/2008, FR96268, UND BONFIM")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30.000,00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=HYPERLINK("https://www.leilaoonline.com.br/lote/detalhe/67622", "15520")</f>
      </c>
      <c r="B117" s="4" t="s">
        <f>=HYPERLINK("https://www.leilaoonline.com.br/lote/detalhe/67622", " REBOQUE RANDON 12,50M 2010/2011, FR82640, UND BONFIM")</f>
      </c>
      <c r="C117" s="4" t="inlineStr">
        <is>
          <t>Não vendido</t>
        </is>
      </c>
      <c r="D117" s="4" t="inlineStr">
        <is>
          <t>32</t>
        </is>
      </c>
      <c r="E117" s="5" t="inlineStr">
        <is>
          <t>30.000,00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=HYPERLINK("https://www.leilaoonline.com.br/lote/detalhe/67618", "15521")</f>
      </c>
      <c r="B118" s="4" t="s">
        <f>=HYPERLINK("https://www.leilaoonline.com.br/lote/detalhe/67618", " SEMI REBOQUE USICAMP 12,50M 2008/2008, FR121441, UND BONFIM")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18.500,00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=HYPERLINK("https://www.leilaoonline.com.br/lote/detalhe/67619", "15522")</f>
      </c>
      <c r="B119" s="4" t="s">
        <f>=HYPERLINK("https://www.leilaoonline.com.br/lote/detalhe/67619", " REBOQUE RANDON 12,50M 2010/2010, FR86267, UND BONFIM")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27.500,00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=HYPERLINK("https://www.leilaoonline.com.br/lote/detalhe/67620", "15523")</f>
      </c>
      <c r="B120" s="4" t="s">
        <f>=HYPERLINK("https://www.leilaoonline.com.br/lote/detalhe/67620", " SEMI REBOQUE RANDON 11,80M 2007/2007, FR91173, UND BONFIM")</f>
      </c>
      <c r="C120" s="4" t="inlineStr">
        <is>
          <t>Vendido</t>
        </is>
      </c>
      <c r="D120" s="4" t="inlineStr">
        <is>
          <t>29</t>
        </is>
      </c>
      <c r="E120" s="5" t="inlineStr">
        <is>
          <t>28.500,00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=HYPERLINK("https://www.leilaoonline.com.br/lote/detalhe/67625", "15524")</f>
      </c>
      <c r="B121" s="4" t="s">
        <f>=HYPERLINK("https://www.leilaoonline.com.br/lote/detalhe/67625", " SEMI REBOQUE USICAMP 12,50M 2008/2008, FR88508, UND BONFIM")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=HYPERLINK("https://www.leilaoonline.com.br/lote/detalhe/68724", "15525")</f>
      </c>
      <c r="B122" s="4" t="s">
        <f>=HYPERLINK("https://www.leilaoonline.com.br/lote/detalhe/68724", "SUCATA DE PONTE ROLANTE S/ CARINHO, SF , UND BONFIM 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6.050,00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=HYPERLINK("https://www.leilaoonline.com.br/lote/detalhe/68725", "15526")</f>
      </c>
      <c r="B123" s="4" t="s">
        <f>=HYPERLINK("https://www.leilaoonline.com.br/lote/detalhe/68725", " 5 TANQUES S/ USO DIVERSOS e 4 BOCAS DE VISITAS- OBS: (4 TANQUES A36 60M3 E 1 TANQUE A3630M3 ),SF. UND BONFIM ")</f>
      </c>
      <c r="C123" s="4" t="inlineStr">
        <is>
          <t>Não vendido</t>
        </is>
      </c>
      <c r="D123" s="4" t="inlineStr">
        <is>
          <t>47</t>
        </is>
      </c>
      <c r="E123" s="5" t="inlineStr">
        <is>
          <t>55.000,00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=HYPERLINK("https://www.leilaoonline.com.br/lote/detalhe/69062", "15527")</f>
      </c>
      <c r="B124" s="4" t="s">
        <f>=HYPERLINK("https://www.leilaoonline.com.br/lote/detalhe/69062", "REBOQUE 4E RANDOM 12,50M, ANO 2010/2010 , FR 82619- UND. BONFIM ")</f>
      </c>
      <c r="C124" s="4" t="inlineStr">
        <is>
          <t>Não vendido</t>
        </is>
      </c>
      <c r="D124" s="4" t="inlineStr">
        <is>
          <t>57</t>
        </is>
      </c>
      <c r="E124" s="5" t="inlineStr">
        <is>
          <t>29.000,00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=HYPERLINK("https://www.leilaoonline.com.br/lote/detalhe/69063", "15528")</f>
      </c>
      <c r="B125" s="4" t="s">
        <f>=HYPERLINK("https://www.leilaoonline.com.br/lote/detalhe/69063", "SEMI REBOQUE USICAMP 12,50M, ANO 2008/2008 , FR 88510- UND. BONFIM 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20.500,00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=HYPERLINK("https://www.leilaoonline.com.br/lote/detalhe/68797", "17083")</f>
      </c>
      <c r="B126" s="4" t="s">
        <f>=HYPERLINK("https://www.leilaoonline.com.br/lote/detalhe/68797", "1 UND ALTERNADOR CAP 1500 KVA KW 1200 MOD. LD4 1500, S/FR, UND PARAGUAÇU")</f>
      </c>
      <c r="C126" s="4" t="inlineStr">
        <is>
          <t>Não vendido</t>
        </is>
      </c>
      <c r="D126" s="4" t="inlineStr">
        <is>
          <t>24</t>
        </is>
      </c>
      <c r="E126" s="5" t="inlineStr">
        <is>
          <t>12.600,00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=HYPERLINK("https://www.leilaoonline.com.br/lote/detalhe/68684", "17097")</f>
      </c>
      <c r="B127" s="4" t="s">
        <f>=HYPERLINK("https://www.leilaoonline.com.br/lote/detalhe/68684", "SECADOR ROTATIVO PIRATININGA COM TRANSPORTADOR HELICOIDAL E ELEVADOR - Nº PATRIMÔNIO:  078765 – TRANSPORTADOR HELICOIDAL/ 078767 – SECADOR ROTATIVO PIRATININGA  - LOCALIZAÇÃO: IPAUSSU/ SP")</f>
      </c>
      <c r="C127" s="4" t="inlineStr">
        <is>
          <t>Vendido</t>
        </is>
      </c>
      <c r="D127" s="4" t="inlineStr">
        <is>
          <t>38</t>
        </is>
      </c>
      <c r="E127" s="5" t="inlineStr">
        <is>
          <t>24.750,00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=HYPERLINK("https://www.leilaoonline.com.br/lote/detalhe/68712", "17098")</f>
      </c>
      <c r="B128" s="4" t="s">
        <f>=HYPERLINK("https://www.leilaoonline.com.br/lote/detalhe/68712", "SUCATA DE EQUIP. DE INFORMÁTICA/ ESCRITORIO, SUCATAS ELETRONICAS DE "2 TAMBORES C/ DISCOS DIVERSOS, 7 CORPO DE BOMBAS, 16 MOTORES, PATRIMONIO DE 7- "07199; 19776; 078968; 078057; 078223; 078043 e 197768"UND. IPAUSSU 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=HYPERLINK("https://www.leilaoonline.com.br/lote/detalhe/68851", "17099")</f>
      </c>
      <c r="B129" s="4" t="s">
        <f>=HYPERLINK("https://www.leilaoonline.com.br/lote/detalhe/68851", "PNEU (ESTEPE) COM RODA PARA VEÍCULO S10 - UNIDADE IPAUSSU")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=HYPERLINK("https://www.leilaoonline.com.br/lote/detalhe/68612", "18007")</f>
      </c>
      <c r="B130" s="4" t="s">
        <f>=HYPERLINK("https://www.leilaoonline.com.br/lote/detalhe/68612", "CHEVROLET S10/ ADVANTANGE D4X2, ANO 2010/2011, FLEX, FR163014, UND JATAÍ")</f>
      </c>
      <c r="C130" s="4" t="inlineStr">
        <is>
          <t>Não vendido</t>
        </is>
      </c>
      <c r="D130" s="4" t="inlineStr">
        <is>
          <t>37</t>
        </is>
      </c>
      <c r="E130" s="5" t="inlineStr">
        <is>
          <t>17.500,00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=HYPERLINK("https://www.leilaoonline.com.br/lote/detalhe/68595", "18041")</f>
      </c>
      <c r="B131" s="4" t="s">
        <f>=HYPERLINK("https://www.leilaoonline.com.br/lote/detalhe/68595", "CAMINHÃO VW 26-220 EURO WORKER 6x4, ANO 2011 , FR163153 , UND. JATAI ")</f>
      </c>
      <c r="C131" s="4" t="inlineStr">
        <is>
          <t>Vendido</t>
        </is>
      </c>
      <c r="D131" s="4" t="inlineStr">
        <is>
          <t>43</t>
        </is>
      </c>
      <c r="E131" s="5" t="inlineStr">
        <is>
          <t>34.500,00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=HYPERLINK("https://www.leilaoonline.com.br/lote/detalhe/68592", "18044")</f>
      </c>
      <c r="B132" s="4" t="s">
        <f>=HYPERLINK("https://www.leilaoonline.com.br/lote/detalhe/68592", "TRATOR VALTRA BH 210l 4x4, ANO 2015, SERIE V210409346, FR188929 ,  UND. JATAI ")</f>
      </c>
      <c r="C132" s="4" t="inlineStr">
        <is>
          <t>Não vendido</t>
        </is>
      </c>
      <c r="D132" s="4" t="inlineStr">
        <is>
          <t>76</t>
        </is>
      </c>
      <c r="E132" s="5" t="inlineStr">
        <is>
          <t>102.000,00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=HYPERLINK("https://www.leilaoonline.com.br/lote/detalhe/68593", "18045")</f>
      </c>
      <c r="B133" s="4" t="s">
        <f>=HYPERLINK("https://www.leilaoonline.com.br/lote/detalhe/68593", "TRATOR VALTRA BH 210l 4x4, ANO 2015,SERIE V210408650, FR188938 , UND. JATAI ")</f>
      </c>
      <c r="C133" s="4" t="inlineStr">
        <is>
          <t>Não vendido</t>
        </is>
      </c>
      <c r="D133" s="4" t="inlineStr">
        <is>
          <t>83</t>
        </is>
      </c>
      <c r="E133" s="5" t="inlineStr">
        <is>
          <t>112.000,00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=HYPERLINK("https://www.leilaoonline.com.br/lote/detalhe/68594", "18046")</f>
      </c>
      <c r="B134" s="4" t="s">
        <f>=HYPERLINK("https://www.leilaoonline.com.br/lote/detalhe/68594", "TRATOR VALTRA BH 210l 4x4, ANO 2014, SERIE AVTT2016KEM000517, FR88149,  UND. JATAI ")</f>
      </c>
      <c r="C134" s="4" t="inlineStr">
        <is>
          <t>Não vendido</t>
        </is>
      </c>
      <c r="D134" s="4" t="inlineStr">
        <is>
          <t>92</t>
        </is>
      </c>
      <c r="E134" s="5" t="inlineStr">
        <is>
          <t>116.000,00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=HYPERLINK("https://www.leilaoonline.com.br/lote/detalhe/69065", "21231")</f>
      </c>
      <c r="B135" s="4" t="s">
        <f>=HYPERLINK("https://www.leilaoonline.com.br/lote/detalhe/69065", "08 RODETES  ( 1PC– 1100 MM/ 02 PC–1115 MM/ 03 Pc  1230 MM/ 01 PC–1235 MM/01 PC–1430 MM, SF , UND. RAFARD")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5.250,00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=HYPERLINK("https://www.leilaoonline.com.br/lote/detalhe/69064", "24383")</f>
      </c>
      <c r="B136" s="4" t="s">
        <f>=HYPERLINK("https://www.leilaoonline.com.br/lote/detalhe/69064", "PLANTADORA C/ ADUBO, 1,50 M DMB PCP6000- FR 68032- UND BOMRETIRO 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=HYPERLINK("https://www.leilaoonline.com.br/lote/detalhe/68608", "24501")</f>
      </c>
      <c r="B137" s="4" t="s">
        <f>=HYPERLINK("https://www.leilaoonline.com.br/lote/detalhe/68608", " SEMI REBOQUE USICAMP 12,50M 2009/2009, FR164069 , UND JATAI")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=HYPERLINK("https://www.leilaoonline.com.br/lote/detalhe/68603", "24504")</f>
      </c>
      <c r="B138" s="4" t="s">
        <f>=HYPERLINK("https://www.leilaoonline.com.br/lote/detalhe/68603", " SEMI REBOQUE USICAMP 12,50M 2009/2009, FR164041 , UND JATAI")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=HYPERLINK("https://www.leilaoonline.com.br/lote/detalhe/68600", "24505")</f>
      </c>
      <c r="B139" s="4" t="s">
        <f>=HYPERLINK("https://www.leilaoonline.com.br/lote/detalhe/68600", " SEMI REBOQUE USICAMP 12,50M 2009/2009,FR164025 , UND JATAI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=HYPERLINK("https://www.leilaoonline.com.br/lote/detalhe/68597", "24611")</f>
      </c>
      <c r="B140" s="4" t="s">
        <f>=HYPERLINK("https://www.leilaoonline.com.br/lote/detalhe/68597", " SEMI REBOQUE USICAMP 12,50M 2009/2009, FR164020, UND JATAI")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=HYPERLINK("https://www.leilaoonline.com.br/lote/detalhe/68599", "24612")</f>
      </c>
      <c r="B141" s="4" t="s">
        <f>=HYPERLINK("https://www.leilaoonline.com.br/lote/detalhe/68599", " SEMI REBOQUE USICAMP 12,50M 2009/2009, FR164021, UND JATAI")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10.500,00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=HYPERLINK("https://www.leilaoonline.com.br/lote/detalhe/68601", "24613")</f>
      </c>
      <c r="B142" s="4" t="s">
        <f>=HYPERLINK("https://www.leilaoonline.com.br/lote/detalhe/68601", " SEMI REBOQUE USICAMP 12,50M 2009/2009, FR164028 , UND JATAI")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=HYPERLINK("https://www.leilaoonline.com.br/lote/detalhe/68602", "24614")</f>
      </c>
      <c r="B143" s="4" t="s">
        <f>=HYPERLINK("https://www.leilaoonline.com.br/lote/detalhe/68602", " SEMI REBOQUE USICAMP 12,50M 2009/2009, FR164038 , UND JATAI")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=HYPERLINK("https://www.leilaoonline.com.br/lote/detalhe/68604", "24615")</f>
      </c>
      <c r="B144" s="4" t="s">
        <f>=HYPERLINK("https://www.leilaoonline.com.br/lote/detalhe/68604", " SEMI REBOQUE USICAMP 12,50M 2009/2009, FR164046 , UND JATAI")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=HYPERLINK("https://www.leilaoonline.com.br/lote/detalhe/68605", "24616")</f>
      </c>
      <c r="B145" s="4" t="s">
        <f>=HYPERLINK("https://www.leilaoonline.com.br/lote/detalhe/68605", " SEMI REBOQUE USICAMP 12,50M 2009/2009, FR164059 , UND JATAI")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11.500,00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=HYPERLINK("https://www.leilaoonline.com.br/lote/detalhe/68606", "24617")</f>
      </c>
      <c r="B146" s="4" t="s">
        <f>=HYPERLINK("https://www.leilaoonline.com.br/lote/detalhe/68606", " SEMI REBOQUE USICAMP 12,50M 2009/2009, FR164064 , UND JATAI")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11.000,00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=HYPERLINK("https://www.leilaoonline.com.br/lote/detalhe/68607", "24618")</f>
      </c>
      <c r="B147" s="4" t="s">
        <f>=HYPERLINK("https://www.leilaoonline.com.br/lote/detalhe/68607", " SEMI REBOQUE USICAMP 12,50M 2009/2009, FR164066 , UND JATAI")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=HYPERLINK("https://www.leilaoonline.com.br/lote/detalhe/68609", "24619")</f>
      </c>
      <c r="B148" s="4" t="s">
        <f>=HYPERLINK("https://www.leilaoonline.com.br/lote/detalhe/68609", " SEMI REBOQUE USICAMP 12,50M 2009/2009, FR164074 , UND JATAI")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=HYPERLINK("https://www.leilaoonline.com.br/lote/detalhe/68610", "24620")</f>
      </c>
      <c r="B149" s="4" t="s">
        <f>=HYPERLINK("https://www.leilaoonline.com.br/lote/detalhe/68610", " SEMI REBOQUE USICAMP 12,50M 2009/2009, FR164083 , UND JATAI")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11.000,00</t>
        </is>
      </c>
      <c r="F1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2026-06-20T22:57:26.00Z</dcterms:created>
  <dc:creator>Tellks Tecnologia</dc:creator>
  <cp:revision>0</cp:revision>
</cp:coreProperties>
</file>