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 , IMPLEMENTOS AGRÍCOLAS, EQUIPAMENTOS INDUSTRIAIS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=HYPERLINK("https://www.leilaoonline.com.br/lote/detalhe/73420", "007")</f>
      </c>
      <c r="B11" s="4" t="s">
        <f>=HYPERLINK("https://www.leilaoonline.com.br/lote/detalhe/73420", "S-10 ADVANTAGE D, FLEX, ANO: 2009, Placa: JXL7911, KM:120149 - LOCALIZAÇÃO: Aeroporto de Manaus")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=HYPERLINK("https://www.leilaoonline.com.br/lote/detalhe/75028", "3055")</f>
      </c>
      <c r="B12" s="4" t="s">
        <f>=HYPERLINK("https://www.leilaoonline.com.br/lote/detalhe/75028", "SUCATA DE FERRO APROX. 60 TON., PREÇO POR KG, SF , LOC. BARRA BONITA")</f>
      </c>
      <c r="C12" s="4" t="inlineStr">
        <is>
          <t>Venda condicional</t>
        </is>
      </c>
      <c r="D12" s="4" t="inlineStr">
        <is>
          <t>18</t>
        </is>
      </c>
      <c r="E12" s="5" t="inlineStr">
        <is>
          <t>1,55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=HYPERLINK("https://www.leilaoonline.com.br/lote/detalhe/75430", "3057")</f>
      </c>
      <c r="B13" s="4" t="s">
        <f>=HYPERLINK("https://www.leilaoonline.com.br/lote/detalhe/75430", "PLACAS DE INOX PARA TROCADOR DE CALOR, GAFA192,  APROX. 177 PÇS- LOC. BARRA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=HYPERLINK("https://www.leilaoonline.com.br/lote/detalhe/73415", "4120")</f>
      </c>
      <c r="B14" s="4" t="s">
        <f>=HYPERLINK("https://www.leilaoonline.com.br/lote/detalhe/73415", "TRATOR CASE 180, ANO 2012, FR 19255, UND. PARAISO ")</f>
      </c>
      <c r="C14" s="4" t="inlineStr">
        <is>
          <t>Venda condicional</t>
        </is>
      </c>
      <c r="D14" s="4" t="inlineStr">
        <is>
          <t>56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=HYPERLINK("https://www.leilaoonline.com.br/lote/detalhe/73419", "4143")</f>
      </c>
      <c r="B15" s="4" t="s">
        <f>=HYPERLINK("https://www.leilaoonline.com.br/lote/detalhe/73419", "15 PNEUS TRANSBORDO , SF , LOC. PARAISO ")</f>
      </c>
      <c r="C15" s="4" t="inlineStr">
        <is>
          <t>Venda condicional</t>
        </is>
      </c>
      <c r="D15" s="4" t="inlineStr">
        <is>
          <t>5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=HYPERLINK("https://www.leilaoonline.com.br/lote/detalhe/73416", "4144")</f>
      </c>
      <c r="B16" s="4" t="s">
        <f>=HYPERLINK("https://www.leilaoonline.com.br/lote/detalhe/73416", "APROX. 10 PNEUS C/ RODAS USADOS, SF , LOC. PARAISO ")</f>
      </c>
      <c r="C16" s="4" t="inlineStr">
        <is>
          <t>Venda condicional</t>
        </is>
      </c>
      <c r="D16" s="4" t="inlineStr">
        <is>
          <t>9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=HYPERLINK("https://www.leilaoonline.com.br/lote/detalhe/73418", "4145")</f>
      </c>
      <c r="B17" s="4" t="s">
        <f>=HYPERLINK("https://www.leilaoonline.com.br/lote/detalhe/73418", "1 ADUBADEIRA JUMIL, FR 103957 ,  LOC. PARAISO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=HYPERLINK("https://www.leilaoonline.com.br/lote/detalhe/75431", "15000")</f>
      </c>
      <c r="B18" s="4" t="s">
        <f>=HYPERLINK("https://www.leilaoonline.com.br/lote/detalhe/75431", "TRATOR VALTRA BH145, 4X4 , ANO 2013, FR 126071, LOC. BONFIM ")</f>
      </c>
      <c r="C18" s="4" t="inlineStr">
        <is>
          <t>Venda condicional</t>
        </is>
      </c>
      <c r="D18" s="4" t="inlineStr">
        <is>
          <t>148</t>
        </is>
      </c>
      <c r="E18" s="5" t="inlineStr">
        <is>
          <t>98.000,00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=HYPERLINK("https://www.leilaoonline.com.br/lote/detalhe/75432", "15001")</f>
      </c>
      <c r="B19" s="4" t="s">
        <f>=HYPERLINK("https://www.leilaoonline.com.br/lote/detalhe/75432", "TRATOR VALTRA BH145 4X4, ANO 2013, FR 126072, LOC. BONFIM ")</f>
      </c>
      <c r="C19" s="4" t="inlineStr">
        <is>
          <t>Venda condicional</t>
        </is>
      </c>
      <c r="D19" s="4" t="inlineStr">
        <is>
          <t>169</t>
        </is>
      </c>
      <c r="E19" s="5" t="inlineStr">
        <is>
          <t>98.000,00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=HYPERLINK("https://www.leilaoonline.com.br/lote/detalhe/75398", "15486")</f>
      </c>
      <c r="B20" s="4" t="s">
        <f>=HYPERLINK("https://www.leilaoonline.com.br/lote/detalhe/75398", " CAMINHÃO M. BENZ AXOR 3344S 2006/2006, FR360409, UND BONFIM")</f>
      </c>
      <c r="C20" s="4" t="inlineStr">
        <is>
          <t>Venda condicional</t>
        </is>
      </c>
      <c r="D20" s="4" t="inlineStr">
        <is>
          <t>27</t>
        </is>
      </c>
      <c r="E20" s="5" t="inlineStr">
        <is>
          <t>57.000,00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=HYPERLINK("https://www.leilaoonline.com.br/lote/detalhe/74817", "16066")</f>
      </c>
      <c r="B21" s="4" t="s">
        <f>=HYPERLINK("https://www.leilaoonline.com.br/lote/detalhe/74817", "PLANT.CANA AUTOMÁTICA DMB, ANO 2010, FR88896, LOC. GASA")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=HYPERLINK("https://www.leilaoonline.com.br/lote/detalhe/74816", "16067")</f>
      </c>
      <c r="B22" s="4" t="s">
        <f>=HYPERLINK("https://www.leilaoonline.com.br/lote/detalhe/74816", "PLANT.CANA AUTOMÁTICA DMB, ANO 2010, FRFR88895, LOC. GASA")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=HYPERLINK("https://www.leilaoonline.com.br/lote/detalhe/74943", "16068")</f>
      </c>
      <c r="B23" s="4" t="s">
        <f>=HYPERLINK("https://www.leilaoonline.com.br/lote/detalhe/74943", "PLANTADEIRA DE CANA AUTOM.DMB, ANO 2010, FR 88893- LOC. GASA 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=HYPERLINK("https://www.leilaoonline.com.br/lote/detalhe/74818", "16069")</f>
      </c>
      <c r="B24" s="4" t="s">
        <f>=HYPERLINK("https://www.leilaoonline.com.br/lote/detalhe/74818", "REBOQUE RANDON 8,00 M,C/ CARROCERIA TRANSB. ANO 1992, FR173844, LOC. GASA")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=HYPERLINK("https://www.leilaoonline.com.br/lote/detalhe/74819", "16070")</f>
      </c>
      <c r="B25" s="4" t="s">
        <f>=HYPERLINK("https://www.leilaoonline.com.br/lote/detalhe/74819", "REBOQUE FACCHINI 7,50 M, C/ CARROC. TRANS., ANO 1995/19995 , FR121234, LOC. GASA")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=HYPERLINK("https://www.leilaoonline.com.br/lote/detalhe/74823", "16071")</f>
      </c>
      <c r="B26" s="4" t="s">
        <f>=HYPERLINK("https://www.leilaoonline.com.br/lote/detalhe/74823", "TRANSBORDO SMR 10500 10 T, ANO 2006, FR135608, LOC. GASA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=HYPERLINK("https://www.leilaoonline.com.br/lote/detalhe/74824", "16072")</f>
      </c>
      <c r="B27" s="4" t="s">
        <f>=HYPERLINK("https://www.leilaoonline.com.br/lote/detalhe/74824", "TRANSBORDO SANTAL 12 T, ANO 2008, FR88770, LOC. GASA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=HYPERLINK("https://www.leilaoonline.com.br/lote/detalhe/74826", "16073")</f>
      </c>
      <c r="B28" s="4" t="s">
        <f>=HYPERLINK("https://www.leilaoonline.com.br/lote/detalhe/74826", "QUEBRA LOMBO SERMAG, ANO 2007/2007, FR88909, LOC. GASA")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=HYPERLINK("https://www.leilaoonline.com.br/lote/detalhe/74827", "16074")</f>
      </c>
      <c r="B29" s="4" t="s">
        <f>=HYPERLINK("https://www.leilaoonline.com.br/lote/detalhe/74827", "TRANSBORDO SMR 10500 10 T, ANO 2007, FR123705, LOC. GASA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=HYPERLINK("https://www.leilaoonline.com.br/lote/detalhe/74830", "16077")</f>
      </c>
      <c r="B30" s="4" t="s">
        <f>=HYPERLINK("https://www.leilaoonline.com.br/lote/detalhe/74830", "CARRETA ESP.CALC. SOLLUS, ANO 2008, FR88835, LOC. GASA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=HYPERLINK("https://www.leilaoonline.com.br/lote/detalhe/74831", "16078")</f>
      </c>
      <c r="B31" s="4" t="s">
        <f>=HYPERLINK("https://www.leilaoonline.com.br/lote/detalhe/74831", "CARRETA ESP.CALC. SOLLUS, ANO 2006,FR103638, LOC. GASA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=HYPERLINK("https://www.leilaoonline.com.br/lote/detalhe/74815", "16079")</f>
      </c>
      <c r="B32" s="4" t="s">
        <f>=HYPERLINK("https://www.leilaoonline.com.br/lote/detalhe/74815", "PLANT.CANA AUTOMÁTICA DMB, ANO 2010, FR88897- LOC. GASA")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=HYPERLINK("https://www.leilaoonline.com.br/lote/detalhe/74825", "16080")</f>
      </c>
      <c r="B33" s="4" t="s">
        <f>=HYPERLINK("https://www.leilaoonline.com.br/lote/detalhe/74825", "REBOQUE CAMAQ 7,50 M, C/ TRANSBORDO, ANO 1994/1994, FR121202, LOC. GASA")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=HYPERLINK("https://www.leilaoonline.com.br/lote/detalhe/74832", "16081")</f>
      </c>
      <c r="B34" s="4" t="s">
        <f>=HYPERLINK("https://www.leilaoonline.com.br/lote/detalhe/74832", "ÔNIBUS M.BENZ ONIBUS OF1315, ANO 1991/ 1991, FR81360, LOC. MUNDIAL")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=HYPERLINK("https://www.leilaoonline.com.br/lote/detalhe/74833", "16082")</f>
      </c>
      <c r="B35" s="4" t="s">
        <f>=HYPERLINK("https://www.leilaoonline.com.br/lote/detalhe/74833", "CAMINHÃO VOLVO FM12420 6X4, ANO 2004/2004, FR112223, LOC. MUNDIAL")</f>
      </c>
      <c r="C35" s="4" t="inlineStr">
        <is>
          <t>Não vendido</t>
        </is>
      </c>
      <c r="D35" s="4" t="inlineStr">
        <is>
          <t>174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=HYPERLINK("https://www.leilaoonline.com.br/lote/detalhe/74936", "16085")</f>
      </c>
      <c r="B36" s="4" t="s">
        <f>=HYPERLINK("https://www.leilaoonline.com.br/lote/detalhe/74936", "REBOQUE FACCHINNI 8,00M, ANO 1998/1998, FR 112469- LOC. MUNDIAL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=HYPERLINK("https://www.leilaoonline.com.br/lote/detalhe/74835", "16086")</f>
      </c>
      <c r="B37" s="4" t="s">
        <f>=HYPERLINK("https://www.leilaoonline.com.br/lote/detalhe/74835", "CAMINHÃO M.BENZ 2213, ANO 1982/1982, FR91258, LOC. UNIVALEM")</f>
      </c>
      <c r="C37" s="4" t="inlineStr">
        <is>
          <t>Não vendido</t>
        </is>
      </c>
      <c r="D37" s="4" t="inlineStr">
        <is>
          <t>67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=HYPERLINK("https://www.leilaoonline.com.br/lote/detalhe/74850", "16087")</f>
      </c>
      <c r="B38" s="4" t="s">
        <f>=HYPERLINK("https://www.leilaoonline.com.br/lote/detalhe/74850", "TRATOR VALMET 785 4X2, ANO 1999, FR81550, LOC. UNIVALEM")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=HYPERLINK("https://www.leilaoonline.com.br/lote/detalhe/74938", "16088")</f>
      </c>
      <c r="B39" s="4" t="s">
        <f>=HYPERLINK("https://www.leilaoonline.com.br/lote/detalhe/74938", "REBOQUE TECTRAN, 8,20M , ANO 1996/1996, FR91108, LOC. UNIVALEM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=HYPERLINK("https://www.leilaoonline.com.br/lote/detalhe/74939", "16089")</f>
      </c>
      <c r="B40" s="4" t="s">
        <f>=HYPERLINK("https://www.leilaoonline.com.br/lote/detalhe/74939", "TRANSBORDO ATA 12000, 12 T, ANO 2012/ 2012 ,  FR 84799, LOC. UNIVALEM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=HYPERLINK("https://www.leilaoonline.com.br/lote/detalhe/74937", "16091")</f>
      </c>
      <c r="B41" s="4" t="s">
        <f>=HYPERLINK("https://www.leilaoonline.com.br/lote/detalhe/74937", "CENTRAL DE AR TEMPMASTER, PATR. 2252, LOC. UNIVALEM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=HYPERLINK("https://www.leilaoonline.com.br/lote/detalhe/74858", "16092")</f>
      </c>
      <c r="B42" s="4" t="s">
        <f>=HYPERLINK("https://www.leilaoonline.com.br/lote/detalhe/74858", "TRATOR CASE MX 240 MAGNUM 4X4, ANO 2010, FR91434, LOC. BENALCOOL")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=HYPERLINK("https://www.leilaoonline.com.br/lote/detalhe/74946", "16093")</f>
      </c>
      <c r="B43" s="4" t="s">
        <f>=HYPERLINK("https://www.leilaoonline.com.br/lote/detalhe/74946", "CARRETA ESP. CALC. SOLLUS, ANO 2008, FR 84909, LOC. BENALCOOL 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=HYPERLINK("https://www.leilaoonline.com.br/lote/detalhe/74856", "16094")</f>
      </c>
      <c r="B44" s="4" t="s">
        <f>=HYPERLINK("https://www.leilaoonline.com.br/lote/detalhe/74856", "ÔNIBUS M.BENZ ONIBUS OF1315, ANO 1992/1992, FR81353, LOC. BENALCOOL")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13.250,00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=HYPERLINK("https://www.leilaoonline.com.br/lote/detalhe/74855", "16095")</f>
      </c>
      <c r="B45" s="4" t="s">
        <f>=HYPERLINK("https://www.leilaoonline.com.br/lote/detalhe/74855", "CARRETA  DIST.TORTA MULTIFUNC., ANO 2006, FR103845, LOC. BENALCOOL")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=HYPERLINK("https://www.leilaoonline.com.br/lote/detalhe/74854", "16096")</f>
      </c>
      <c r="B46" s="4" t="s">
        <f>=HYPERLINK("https://www.leilaoonline.com.br/lote/detalhe/74854", "PLANT.CANA AUTOMÁTICA DMB, ANO 2012, FR91552, LOC. BENALCOOL")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=HYPERLINK("https://www.leilaoonline.com.br/lote/detalhe/74853", "16097")</f>
      </c>
      <c r="B47" s="4" t="s">
        <f>=HYPERLINK("https://www.leilaoonline.com.br/lote/detalhe/74853", "CAMINHÃO SCANIA R113 6X4, ANO 1995/1995, FR173609, LOC. BENALCOOL")</f>
      </c>
      <c r="C47" s="4" t="inlineStr">
        <is>
          <t>Não vendido</t>
        </is>
      </c>
      <c r="D47" s="4" t="inlineStr">
        <is>
          <t>115</t>
        </is>
      </c>
      <c r="E47" s="5" t="inlineStr">
        <is>
          <t>44.750,00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=HYPERLINK("https://www.leilaoonline.com.br/lote/detalhe/74852", "16098")</f>
      </c>
      <c r="B48" s="4" t="s">
        <f>=HYPERLINK("https://www.leilaoonline.com.br/lote/detalhe/74852", "TRATOR VALTRA 205I 4X4 HIFLOW, ANO 2009, FR163440, LOC. BENALCOOL")</f>
      </c>
      <c r="C48" s="4" t="inlineStr">
        <is>
          <t>Não vendido</t>
        </is>
      </c>
      <c r="D48" s="4" t="inlineStr">
        <is>
          <t>95</t>
        </is>
      </c>
      <c r="E48" s="5" t="inlineStr">
        <is>
          <t>84.000,00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=HYPERLINK("https://www.leilaoonline.com.br/lote/detalhe/74851", "16099")</f>
      </c>
      <c r="B49" s="4" t="s">
        <f>=HYPERLINK("https://www.leilaoonline.com.br/lote/detalhe/74851", "PLANT.CANA AUTOMÁTICA DMB, ANO 2010, FR84707 , LOC. BENALCOOL")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=HYPERLINK("https://www.leilaoonline.com.br/lote/detalhe/74862", "16100")</f>
      </c>
      <c r="B50" s="4" t="s">
        <f>=HYPERLINK("https://www.leilaoonline.com.br/lote/detalhe/74862", "CARRETA DIS.TORTA SPANDER, ANO 2008, FR84914, LOC. BENALCOOL")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=HYPERLINK("https://www.leilaoonline.com.br/lote/detalhe/74861", "16101")</f>
      </c>
      <c r="B51" s="4" t="s">
        <f>=HYPERLINK("https://www.leilaoonline.com.br/lote/detalhe/74861", "CARRETA ESP.CALC. SOLLUS, ANO 2006, FR84868, LOC. BENALCOOL")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=HYPERLINK("https://www.leilaoonline.com.br/lote/detalhe/74860", "16102")</f>
      </c>
      <c r="B52" s="4" t="s">
        <f>=HYPERLINK("https://www.leilaoonline.com.br/lote/detalhe/74860", "CARRETA TORTA DE FILTRO, ANO 2006, FR112754, LOC. BENALCOOL")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=HYPERLINK("https://www.leilaoonline.com.br/lote/detalhe/74813", "16104")</f>
      </c>
      <c r="B53" s="4" t="s">
        <f>=HYPERLINK("https://www.leilaoonline.com.br/lote/detalhe/74813", "PLANT.CANA AUTOMÁTICA DMB, ANO 2010, FR84705, LOC. DESTIVALE")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=HYPERLINK("https://www.leilaoonline.com.br/lote/detalhe/74814", "16105")</f>
      </c>
      <c r="B54" s="4" t="s">
        <f>=HYPERLINK("https://www.leilaoonline.com.br/lote/detalhe/74814", "TRATOR VALTRA BH 210I 4X4, ANO 2014, FR84281, LOC. DESTIVALE")</f>
      </c>
      <c r="C54" s="4" t="inlineStr">
        <is>
          <t>Não vendido</t>
        </is>
      </c>
      <c r="D54" s="4" t="inlineStr">
        <is>
          <t>117</t>
        </is>
      </c>
      <c r="E54" s="5" t="inlineStr">
        <is>
          <t>100.500,00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=HYPERLINK("https://www.leilaoonline.com.br/lote/detalhe/75145", "17072")</f>
      </c>
      <c r="B55" s="4" t="s">
        <f>=HYPERLINK("https://www.leilaoonline.com.br/lote/detalhe/75145", "3 BETORNEIRAS, SF , LOC. TARUMÃ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=HYPERLINK("https://www.leilaoonline.com.br/lote/detalhe/75093", "17085")</f>
      </c>
      <c r="B56" s="4" t="s">
        <f>=HYPERLINK("https://www.leilaoonline.com.br/lote/detalhe/75093", "TRATOR NEW HOLLAND T8295, FR 49560- LOC. IPAUSSU")</f>
      </c>
      <c r="C56" s="4" t="inlineStr">
        <is>
          <t>Venda condicional</t>
        </is>
      </c>
      <c r="D56" s="4" t="inlineStr">
        <is>
          <t>179</t>
        </is>
      </c>
      <c r="E56" s="5" t="inlineStr">
        <is>
          <t>163.500,00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=HYPERLINK("https://www.leilaoonline.com.br/lote/detalhe/73392", "17101")</f>
      </c>
      <c r="B57" s="4" t="s">
        <f>=HYPERLINK("https://www.leilaoonline.com.br/lote/detalhe/73392", "TANQUES INDUSTRIAS DE AÇO INOX DE FILTRO DE CARVÃO ATIVO - LOC. TARUMÃ")</f>
      </c>
      <c r="C57" s="4" t="inlineStr">
        <is>
          <t>Venda condicional</t>
        </is>
      </c>
      <c r="D57" s="4" t="inlineStr">
        <is>
          <t>6</t>
        </is>
      </c>
      <c r="E57" s="5" t="inlineStr">
        <is>
          <t>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=HYPERLINK("https://www.leilaoonline.com.br/lote/detalhe/73391", "17102")</f>
      </c>
      <c r="B58" s="4" t="s">
        <f>=HYPERLINK("https://www.leilaoonline.com.br/lote/detalhe/73391", "DIVERSOS TANQUES DE FIBRA, SUCATAS ENCANAMENTO, LAVADOR DE PÓ DE AÇUCAR - LOC. MACARAÍ / SP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=HYPERLINK("https://www.leilaoonline.com.br/lote/detalhe/73393", "17103")</f>
      </c>
      <c r="B59" s="4" t="s">
        <f>=HYPERLINK("https://www.leilaoonline.com.br/lote/detalhe/73393", "TANQUE DE AÇO CARBONO TROCADOR DE LEITO MISTO MOD, INVENTÁRIO: 169484- LOC. MARACAI ")</f>
      </c>
      <c r="C59" s="4" t="inlineStr">
        <is>
          <t>Venda condicional</t>
        </is>
      </c>
      <c r="D59" s="4" t="inlineStr">
        <is>
          <t>2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=HYPERLINK("https://www.leilaoonline.com.br/lote/detalhe/73394", "17104")</f>
      </c>
      <c r="B60" s="4" t="s">
        <f>=HYPERLINK("https://www.leilaoonline.com.br/lote/detalhe/73394", "3 FREEZER ELETROLUX, 1 REFRIGERADOR GRANDE E TIPO INCUBADORA MOD. TE384 - INVENTÁRIO: 188316 - LOC. MARACAI / SP 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=HYPERLINK("https://www.leilaoonline.com.br/lote/detalhe/73396", "17105")</f>
      </c>
      <c r="B61" s="4" t="s">
        <f>=HYPERLINK("https://www.leilaoonline.com.br/lote/detalhe/73396", "GERADOR MAUSA, MOD. LD4 1500 KVA 1800RPM NS 2298- INV. 156208- LOC. PARAGUAÇU/ SP ")</f>
      </c>
      <c r="C61" s="4" t="inlineStr">
        <is>
          <t>Venda condicional</t>
        </is>
      </c>
      <c r="D61" s="4" t="inlineStr">
        <is>
          <t>51</t>
        </is>
      </c>
      <c r="E61" s="5" t="inlineStr">
        <is>
          <t>20.250,00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=HYPERLINK("https://www.leilaoonline.com.br/lote/detalhe/73397", "17106")</f>
      </c>
      <c r="B62" s="4" t="s">
        <f>=HYPERLINK("https://www.leilaoonline.com.br/lote/detalhe/73397", "TRANSFORMADORES MOD. TO-15 12 ANO 2010 CAPAC 1000 KW INV. 180002/ MOD  TE500-15 ANO 2010 CAPAC  500KWA INV. 234018 - LOC. PARAGUAÇU/SP ")</f>
      </c>
      <c r="C62" s="4" t="inlineStr">
        <is>
          <t>Venda condicional</t>
        </is>
      </c>
      <c r="D62" s="4" t="inlineStr">
        <is>
          <t>73</t>
        </is>
      </c>
      <c r="E62" s="5" t="inlineStr">
        <is>
          <t>21.500,00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=HYPERLINK("https://www.leilaoonline.com.br/lote/detalhe/73398", "17107")</f>
      </c>
      <c r="B63" s="4" t="s">
        <f>=HYPERLINK("https://www.leilaoonline.com.br/lote/detalhe/73398", "TANQUES DIVERSOS , ENXOFEIRA , PENEIRA DE XAROPE, HELICE TANQUE DESATIVADO - LOC. PARAGUAÇU/ SP  ")</f>
      </c>
      <c r="C63" s="4" t="inlineStr">
        <is>
          <t>Venda condicional</t>
        </is>
      </c>
      <c r="D63" s="4" t="inlineStr">
        <is>
          <t>2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=HYPERLINK("https://www.leilaoonline.com.br/lote/detalhe/73399", "17108")</f>
      </c>
      <c r="B64" s="4" t="s">
        <f>=HYPERLINK("https://www.leilaoonline.com.br/lote/detalhe/73399", "TANQUE DE AÇO CARBONO , CICLONES , VALVULAS ROTATIVAS, FILTROS - LOC. TARUMÃ /SP ")</f>
      </c>
      <c r="C64" s="4" t="inlineStr">
        <is>
          <t>Venda condicional</t>
        </is>
      </c>
      <c r="D64" s="4" t="inlineStr">
        <is>
          <t>2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=HYPERLINK("https://www.leilaoonline.com.br/lote/detalhe/73400", "17109")</f>
      </c>
      <c r="B65" s="4" t="s">
        <f>=HYPERLINK("https://www.leilaoonline.com.br/lote/detalhe/73400", "SISTEMAS ADIABATICOS - LOC. TARUMÃ/ SP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=HYPERLINK("https://www.leilaoonline.com.br/lote/detalhe/73401", "17110")</f>
      </c>
      <c r="B66" s="4" t="s">
        <f>=HYPERLINK("https://www.leilaoonline.com.br/lote/detalhe/73401", "REDUTOR RED 1 7 903 MOD. DM F 400,INV. 169672 / REDUTOR INV. 163010- LOC. MARACAI / SP ")</f>
      </c>
      <c r="C66" s="4" t="inlineStr">
        <is>
          <t>Venda condicional</t>
        </is>
      </c>
      <c r="D66" s="4" t="inlineStr">
        <is>
          <t>10</t>
        </is>
      </c>
      <c r="E66" s="5" t="inlineStr">
        <is>
          <t>3.750,00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=HYPERLINK("https://www.leilaoonline.com.br/lote/detalhe/73402", "17111")</f>
      </c>
      <c r="B67" s="4" t="s">
        <f>=HYPERLINK("https://www.leilaoonline.com.br/lote/detalhe/73402", "2 TROCADORES DE CALOR- LOC. TARUMÃ/ SP ")</f>
      </c>
      <c r="C67" s="4" t="inlineStr">
        <is>
          <t>Venda condicional</t>
        </is>
      </c>
      <c r="D67" s="4" t="inlineStr">
        <is>
          <t>23</t>
        </is>
      </c>
      <c r="E67" s="5" t="inlineStr">
        <is>
          <t>8.750,00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=HYPERLINK("https://www.leilaoonline.com.br/lote/detalhe/73395", "17112")</f>
      </c>
      <c r="B68" s="4" t="s">
        <f>=HYPERLINK("https://www.leilaoonline.com.br/lote/detalhe/73395", "CENTRIFUGA MOD. SCM 30 / INV. 164171 -  LOC. MARACAI / SP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=HYPERLINK("https://www.leilaoonline.com.br/lote/detalhe/73403", "17113")</f>
      </c>
      <c r="B69" s="4" t="s">
        <f>=HYPERLINK("https://www.leilaoonline.com.br/lote/detalhe/73403", " 3 MANCAIS CASTILHO , 2  TANQUES DE AÇO OBS. SUCATAS, 1000X2000 - LOC. TARUMÃ / SP ")</f>
      </c>
      <c r="C69" s="4" t="inlineStr">
        <is>
          <t>Venda condicional</t>
        </is>
      </c>
      <c r="D69" s="4" t="inlineStr">
        <is>
          <t>20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=HYPERLINK("https://www.leilaoonline.com.br/lote/detalhe/73408", "17114")</f>
      </c>
      <c r="B70" s="4" t="s">
        <f>=HYPERLINK("https://www.leilaoonline.com.br/lote/detalhe/73408", " EXAUSTOR , BALANÇA, DETECTOR DE METAIS, BEBEDOURO, VALVULAS DIVERSAS - LOC. TARUMÃ/SP ")</f>
      </c>
      <c r="C70" s="4" t="inlineStr">
        <is>
          <t>Venda condicional</t>
        </is>
      </c>
      <c r="D70" s="4" t="inlineStr">
        <is>
          <t>11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=HYPERLINK("https://www.leilaoonline.com.br/lote/detalhe/73413", "17118")</f>
      </c>
      <c r="B71" s="4" t="s">
        <f>=HYPERLINK("https://www.leilaoonline.com.br/lote/detalhe/73413", "RESFRIADORA DE AR UR F16 200 RT , INV. 159252, E COMPRESSOR DE AR VASO DE PRESSÃO INV.178476- LOC. TARUMÃ/SP ")</f>
      </c>
      <c r="C71" s="4" t="inlineStr">
        <is>
          <t>Venda condicional</t>
        </is>
      </c>
      <c r="D71" s="4" t="inlineStr">
        <is>
          <t>99</t>
        </is>
      </c>
      <c r="E71" s="5" t="inlineStr">
        <is>
          <t>27.750,00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=HYPERLINK("https://www.leilaoonline.com.br/lote/detalhe/73414", "17119")</f>
      </c>
      <c r="B72" s="4" t="s">
        <f>=HYPERLINK("https://www.leilaoonline.com.br/lote/detalhe/73414", "2 PRENSAS + ESTRUTURA METALICA - LOC. TARUMÃ/ SP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=HYPERLINK("https://www.leilaoonline.com.br/lote/detalhe/74600", "17121")</f>
      </c>
      <c r="B73" s="4" t="s">
        <f>=HYPERLINK("https://www.leilaoonline.com.br/lote/detalhe/74600", "CARRETINHA REB. INDYCAR TRI - MOTOS, FR 48260 - LOC. IPAUSSU 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=HYPERLINK("https://www.leilaoonline.com.br/lote/detalhe/74601", "17122")</f>
      </c>
      <c r="B74" s="4" t="s">
        <f>=HYPERLINK("https://www.leilaoonline.com.br/lote/detalhe/74601", "HIDROROL METALMAG (ROLÃO) FR 48180 , LOC. IPAUSSU ")</f>
      </c>
      <c r="C74" s="4" t="inlineStr">
        <is>
          <t>Venda condicional</t>
        </is>
      </c>
      <c r="D74" s="4" t="inlineStr">
        <is>
          <t>85</t>
        </is>
      </c>
      <c r="E74" s="5" t="inlineStr">
        <is>
          <t>33.000,00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=HYPERLINK("https://www.leilaoonline.com.br/lote/detalhe/74603", "17123")</f>
      </c>
      <c r="B75" s="4" t="s">
        <f>=HYPERLINK("https://www.leilaoonline.com.br/lote/detalhe/74603", "HIDROROL METALMAG ( ROLÃO) FR 48181, LOC. IPAUSSU ")</f>
      </c>
      <c r="C75" s="4" t="inlineStr">
        <is>
          <t>Venda condicional</t>
        </is>
      </c>
      <c r="D75" s="4" t="inlineStr">
        <is>
          <t>48</t>
        </is>
      </c>
      <c r="E75" s="5" t="inlineStr">
        <is>
          <t>21.500,00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=HYPERLINK("https://www.leilaoonline.com.br/lote/detalhe/74604", "17124")</f>
      </c>
      <c r="B76" s="4" t="s">
        <f>=HYPERLINK("https://www.leilaoonline.com.br/lote/detalhe/74604", "ARADO REVERSIVEL, FR 48116 , LOC. IPAUSSU ")</f>
      </c>
      <c r="C76" s="4" t="inlineStr">
        <is>
          <t>Venda condicional</t>
        </is>
      </c>
      <c r="D76" s="4" t="inlineStr">
        <is>
          <t>43</t>
        </is>
      </c>
      <c r="E76" s="5" t="inlineStr">
        <is>
          <t>15.750,00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=HYPERLINK("https://www.leilaoonline.com.br/lote/detalhe/74605", "17125")</f>
      </c>
      <c r="B77" s="4" t="s">
        <f>=HYPERLINK("https://www.leilaoonline.com.br/lote/detalhe/74605", "SULCADOR E ADUBADEIRA JM3520SH JUMIL, FR 48118/103284 , LOC. IPAUSSU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=HYPERLINK("https://www.leilaoonline.com.br/lote/detalhe/74628", "17127")</f>
      </c>
      <c r="B78" s="4" t="s">
        <f>=HYPERLINK("https://www.leilaoonline.com.br/lote/detalhe/74628", "ARADO , ANO 2006 , FR 48115 - LOC. IPAUSSU ")</f>
      </c>
      <c r="C78" s="4" t="inlineStr">
        <is>
          <t>Venda condicional</t>
        </is>
      </c>
      <c r="D78" s="4" t="inlineStr">
        <is>
          <t>38</t>
        </is>
      </c>
      <c r="E78" s="5" t="inlineStr">
        <is>
          <t>13.000,00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=HYPERLINK("https://www.leilaoonline.com.br/lote/detalhe/74629", "17128")</f>
      </c>
      <c r="B79" s="4" t="s">
        <f>=HYPERLINK("https://www.leilaoonline.com.br/lote/detalhe/74629", "ARADO , ANO 2006, FR 122243, LOC. IPAUSSU ")</f>
      </c>
      <c r="C79" s="4" t="inlineStr">
        <is>
          <t>Venda condicional</t>
        </is>
      </c>
      <c r="D79" s="4" t="inlineStr">
        <is>
          <t>43</t>
        </is>
      </c>
      <c r="E79" s="5" t="inlineStr">
        <is>
          <t>15.750,00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=HYPERLINK("https://www.leilaoonline.com.br/lote/detalhe/75094", "17129")</f>
      </c>
      <c r="B80" s="4" t="s">
        <f>=HYPERLINK("https://www.leilaoonline.com.br/lote/detalhe/75094", "CARRETA DE TORTA DE FILTRO, FR 48090, LOC. IPAUSSU ")</f>
      </c>
      <c r="C80" s="4" t="inlineStr">
        <is>
          <t>Venda condicional</t>
        </is>
      </c>
      <c r="D80" s="4" t="inlineStr">
        <is>
          <t>35</t>
        </is>
      </c>
      <c r="E80" s="5" t="inlineStr">
        <is>
          <t>10.250,00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=HYPERLINK("https://www.leilaoonline.com.br/lote/detalhe/75095", "17130")</f>
      </c>
      <c r="B81" s="4" t="s">
        <f>=HYPERLINK("https://www.leilaoonline.com.br/lote/detalhe/75095", "CARRETA DE TORTA DE FILTRO , FR 48128, LOC. IPAUSSU ")</f>
      </c>
      <c r="C81" s="4" t="inlineStr">
        <is>
          <t>Venda condicional</t>
        </is>
      </c>
      <c r="D81" s="4" t="inlineStr">
        <is>
          <t>16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=HYPERLINK("https://www.leilaoonline.com.br/lote/detalhe/75096", "17131")</f>
      </c>
      <c r="B82" s="4" t="s">
        <f>=HYPERLINK("https://www.leilaoonline.com.br/lote/detalhe/75096", "CARRETA SERVIÇOS DIVERSOS, SF,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=HYPERLINK("https://www.leilaoonline.com.br/lote/detalhe/75092", "17132")</f>
      </c>
      <c r="B83" s="4" t="s">
        <f>=HYPERLINK("https://www.leilaoonline.com.br/lote/detalhe/75092", "REB. C/ COMPRESSOR E CAIXAS, FR 48405/49790,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=HYPERLINK("https://www.leilaoonline.com.br/lote/detalhe/75084", "17134")</f>
      </c>
      <c r="B84" s="4" t="s">
        <f>=HYPERLINK("https://www.leilaoonline.com.br/lote/detalhe/75084", "SUCATA MISTA ELETRICA/ELETRONICA, AR CONDICIONADO E OUTROS - LOC. IPAUSSU ")</f>
      </c>
      <c r="C84" s="4" t="inlineStr">
        <is>
          <t>Venda condicional</t>
        </is>
      </c>
      <c r="D84" s="4" t="inlineStr">
        <is>
          <t>86</t>
        </is>
      </c>
      <c r="E84" s="5" t="inlineStr">
        <is>
          <t>8.550,00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=HYPERLINK("https://www.leilaoonline.com.br/lote/detalhe/75097", "17135")</f>
      </c>
      <c r="B85" s="4" t="s">
        <f>=HYPERLINK("https://www.leilaoonline.com.br/lote/detalhe/75097", "2 CALDEIRAS COZINHA INDUSTRIAL, SF 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=HYPERLINK("https://www.leilaoonline.com.br/lote/detalhe/75098", "17136")</f>
      </c>
      <c r="B86" s="4" t="s">
        <f>=HYPERLINK("https://www.leilaoonline.com.br/lote/detalhe/75098", "SUCATA DIVERSAS- BORRACHAS, PIAS E VASOS , SF , LOC. IPAUSSU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=HYPERLINK("https://www.leilaoonline.com.br/lote/detalhe/75140", "17137")</f>
      </c>
      <c r="B87" s="4" t="s">
        <f>=HYPERLINK("https://www.leilaoonline.com.br/lote/detalhe/75140", "TURBINA ANO 2008, MOTOR DE INDUÇÃO 221 KM ARM. 400V 597 A20, 1500 RPM- LOC. PARAGUAÇU / SP")</f>
      </c>
      <c r="C87" s="4" t="inlineStr">
        <is>
          <t>Venda condicional</t>
        </is>
      </c>
      <c r="D87" s="4" t="inlineStr">
        <is>
          <t>29</t>
        </is>
      </c>
      <c r="E87" s="5" t="inlineStr">
        <is>
          <t>5.950,00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=HYPERLINK("https://www.leilaoonline.com.br/lote/detalhe/75099", "17138")</f>
      </c>
      <c r="B88" s="4" t="s">
        <f>=HYPERLINK("https://www.leilaoonline.com.br/lote/detalhe/75099", "APROX. 45 MOTORES ELETRICOS, SUCATAS ELETRICA/ ELETR. ( OBS. AS CAÇAMBAS NÃO FAZEM PARTE DO LOTE ) -LOC. PARAGUAÇU / SP ")</f>
      </c>
      <c r="C88" s="4" t="inlineStr">
        <is>
          <t>Venda condicional</t>
        </is>
      </c>
      <c r="D88" s="4" t="inlineStr">
        <is>
          <t>72</t>
        </is>
      </c>
      <c r="E88" s="5" t="inlineStr">
        <is>
          <t>39.000,00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=HYPERLINK("https://www.leilaoonline.com.br/lote/detalhe/75143", "17139")</f>
      </c>
      <c r="B89" s="4" t="s">
        <f>=HYPERLINK("https://www.leilaoonline.com.br/lote/detalhe/75143", "APROX. 32 RODETES DE MOENDA, PESO ESTIMADO GRANDE 4.000 KG, PEQUENO 2.000 KG, SF, LOC. MARACAI ")</f>
      </c>
      <c r="C89" s="4" t="inlineStr">
        <is>
          <t>Venda condicional</t>
        </is>
      </c>
      <c r="D89" s="4" t="inlineStr">
        <is>
          <t>117</t>
        </is>
      </c>
      <c r="E89" s="5" t="inlineStr">
        <is>
          <t>149.000,00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=HYPERLINK("https://www.leilaoonline.com.br/lote/detalhe/74967", "18047")</f>
      </c>
      <c r="B90" s="4" t="s">
        <f>=HYPERLINK("https://www.leilaoonline.com.br/lote/detalhe/74967", "QUEBRA LOMBO DMB, ANO 2008 , FR 163755, LOC. JATAI")</f>
      </c>
      <c r="C90" s="4" t="inlineStr">
        <is>
          <t>Venda condicional</t>
        </is>
      </c>
      <c r="D90" s="4" t="inlineStr">
        <is>
          <t>5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=HYPERLINK("https://www.leilaoonline.com.br/lote/detalhe/74968", "18048")</f>
      </c>
      <c r="B91" s="4" t="s">
        <f>=HYPERLINK("https://www.leilaoonline.com.br/lote/detalhe/74968", "QUEBRA LOMBO DMB, ANO 2008 , FR 163756, LOC. JATAI")</f>
      </c>
      <c r="C91" s="4" t="inlineStr">
        <is>
          <t>Venda condicional</t>
        </is>
      </c>
      <c r="D91" s="4" t="inlineStr">
        <is>
          <t>5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=HYPERLINK("https://www.leilaoonline.com.br/lote/detalhe/74969", "18049")</f>
      </c>
      <c r="B92" s="4" t="s">
        <f>=HYPERLINK("https://www.leilaoonline.com.br/lote/detalhe/74969", "SUBSOLADOR ARADO ( STARA) ANO 2008, FR 165231, LOC. JATAI ")</f>
      </c>
      <c r="C92" s="4" t="inlineStr">
        <is>
          <t>Venda condicional</t>
        </is>
      </c>
      <c r="D92" s="4" t="inlineStr">
        <is>
          <t>4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=HYPERLINK("https://www.leilaoonline.com.br/lote/detalhe/74970", "18050")</f>
      </c>
      <c r="B93" s="4" t="s">
        <f>=HYPERLINK("https://www.leilaoonline.com.br/lote/detalhe/74970", "SULCADOR 3 LINHAS DMB, ANO 2008, FR 165253, LOC. JATAI ")</f>
      </c>
      <c r="C93" s="4" t="inlineStr">
        <is>
          <t>Venda condicional</t>
        </is>
      </c>
      <c r="D93" s="4" t="inlineStr">
        <is>
          <t>30</t>
        </is>
      </c>
      <c r="E93" s="5" t="inlineStr">
        <is>
          <t>3.400,00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=HYPERLINK("https://www.leilaoonline.com.br/lote/detalhe/74971", "18051")</f>
      </c>
      <c r="B94" s="4" t="s">
        <f>=HYPERLINK("https://www.leilaoonline.com.br/lote/detalhe/74971", "SULCADOR 3 LINHAS DMB, ANO 2008, FR 165254, LOC. JATAI ")</f>
      </c>
      <c r="C94" s="4" t="inlineStr">
        <is>
          <t>Venda condicional</t>
        </is>
      </c>
      <c r="D94" s="4" t="inlineStr">
        <is>
          <t>3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=HYPERLINK("https://www.leilaoonline.com.br/lote/detalhe/74972", "18052")</f>
      </c>
      <c r="B95" s="4" t="s">
        <f>=HYPERLINK("https://www.leilaoonline.com.br/lote/detalhe/74972", "SULCADOR 3 LINHAS DMB, ANO 2008, FR 165255, LOC. JATAI ")</f>
      </c>
      <c r="C95" s="4" t="inlineStr">
        <is>
          <t>Venda condicional</t>
        </is>
      </c>
      <c r="D95" s="4" t="inlineStr">
        <is>
          <t>12</t>
        </is>
      </c>
      <c r="E95" s="5" t="inlineStr">
        <is>
          <t>1.600,00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=HYPERLINK("https://www.leilaoonline.com.br/lote/detalhe/74973", "18053")</f>
      </c>
      <c r="B96" s="4" t="s">
        <f>=HYPERLINK("https://www.leilaoonline.com.br/lote/detalhe/74973", "COBRIDOR 3 LINHAS DMB, ANO 2008 , FR 165261, LOC. JATAI ")</f>
      </c>
      <c r="C96" s="4" t="inlineStr">
        <is>
          <t>Venda condicional</t>
        </is>
      </c>
      <c r="D96" s="4" t="inlineStr">
        <is>
          <t>48</t>
        </is>
      </c>
      <c r="E96" s="5" t="inlineStr">
        <is>
          <t>5.350,00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=HYPERLINK("https://www.leilaoonline.com.br/lote/detalhe/74974", "18054")</f>
      </c>
      <c r="B97" s="4" t="s">
        <f>=HYPERLINK("https://www.leilaoonline.com.br/lote/detalhe/74974", "COBRIDOR 3 LINHAS DMB, ANO 2008 , FR 165262, LOC. JATAI ")</f>
      </c>
      <c r="C97" s="4" t="inlineStr">
        <is>
          <t>Venda condicional</t>
        </is>
      </c>
      <c r="D97" s="4" t="inlineStr">
        <is>
          <t>51</t>
        </is>
      </c>
      <c r="E97" s="5" t="inlineStr">
        <is>
          <t>5.950,00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=HYPERLINK("https://www.leilaoonline.com.br/lote/detalhe/74975", "18055")</f>
      </c>
      <c r="B98" s="4" t="s">
        <f>=HYPERLINK("https://www.leilaoonline.com.br/lote/detalhe/74975", "SULCADOR 3 LINHAS DMB, ANO 2008,FR 165267, LOC. JATAI ")</f>
      </c>
      <c r="C98" s="4" t="inlineStr">
        <is>
          <t>Venda condicional</t>
        </is>
      </c>
      <c r="D98" s="4" t="inlineStr">
        <is>
          <t>51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=HYPERLINK("https://www.leilaoonline.com.br/lote/detalhe/74976", "18056")</f>
      </c>
      <c r="B99" s="4" t="s">
        <f>=HYPERLINK("https://www.leilaoonline.com.br/lote/detalhe/74976", "SUPER CULTIVADOR ADUBADE DMB, ANO 2008 , FR 165271, LOC. JATAI ")</f>
      </c>
      <c r="C99" s="4" t="inlineStr">
        <is>
          <t>Venda condicional</t>
        </is>
      </c>
      <c r="D99" s="4" t="inlineStr">
        <is>
          <t>4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=HYPERLINK("https://www.leilaoonline.com.br/lote/detalhe/74977", "18057")</f>
      </c>
      <c r="B100" s="4" t="s">
        <f>=HYPERLINK("https://www.leilaoonline.com.br/lote/detalhe/74977", "ARADO IKEDA , ANO 2008, FR 165280, LOC. JATAI ")</f>
      </c>
      <c r="C100" s="4" t="inlineStr">
        <is>
          <t>Venda condicional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=HYPERLINK("https://www.leilaoonline.com.br/lote/detalhe/74978", "18058")</f>
      </c>
      <c r="B101" s="4" t="s">
        <f>=HYPERLINK("https://www.leilaoonline.com.br/lote/detalhe/74978", "IMPLEM. ARADO, ANO 2008, FR 165283, LOC. JATAI ")</f>
      </c>
      <c r="C101" s="4" t="inlineStr">
        <is>
          <t>Venda condicional</t>
        </is>
      </c>
      <c r="D101" s="4" t="inlineStr">
        <is>
          <t>4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=HYPERLINK("https://www.leilaoonline.com.br/lote/detalhe/74979", "18059")</f>
      </c>
      <c r="B102" s="4" t="s">
        <f>=HYPERLINK("https://www.leilaoonline.com.br/lote/detalhe/74979", "IMPLEM. ARADO, ANO 2008, FR 165284, LOC. JATAI ")</f>
      </c>
      <c r="C102" s="4" t="inlineStr">
        <is>
          <t>Venda condicional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=HYPERLINK("https://www.leilaoonline.com.br/lote/detalhe/74980", "18060")</f>
      </c>
      <c r="B103" s="4" t="s">
        <f>=HYPERLINK("https://www.leilaoonline.com.br/lote/detalhe/74980", "SUPER CULTIV. ADUBADE DMB, ANO 2009, FR 165291,  LOC. JATAI ")</f>
      </c>
      <c r="C103" s="4" t="inlineStr">
        <is>
          <t>Venda condicional</t>
        </is>
      </c>
      <c r="D103" s="4" t="inlineStr">
        <is>
          <t>52</t>
        </is>
      </c>
      <c r="E103" s="5" t="inlineStr">
        <is>
          <t>6.800,00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=HYPERLINK("https://www.leilaoonline.com.br/lote/detalhe/74981", "18061")</f>
      </c>
      <c r="B104" s="4" t="s">
        <f>=HYPERLINK("https://www.leilaoonline.com.br/lote/detalhe/74981", "TRITON TRIMAX 4.500, ANO 2009 , FR 165295, LOC. JATAI ")</f>
      </c>
      <c r="C104" s="4" t="inlineStr">
        <is>
          <t>Venda condicional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=HYPERLINK("https://www.leilaoonline.com.br/lote/detalhe/74983", "18062")</f>
      </c>
      <c r="B105" s="4" t="s">
        <f>=HYPERLINK("https://www.leilaoonline.com.br/lote/detalhe/74983", "TRITON TRIMAX 4.500, ANO 2009 , FR 165296, LOC. JATAI ")</f>
      </c>
      <c r="C105" s="4" t="inlineStr">
        <is>
          <t>Venda condicional</t>
        </is>
      </c>
      <c r="D105" s="4" t="inlineStr">
        <is>
          <t>12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=HYPERLINK("https://www.leilaoonline.com.br/lote/detalhe/74985", "18063")</f>
      </c>
      <c r="B106" s="4" t="s">
        <f>=HYPERLINK("https://www.leilaoonline.com.br/lote/detalhe/74985", "DISTRIBUIDOR DE ADUBO DE ARRASTO, ANO 2011, FR 165330, LOC. JATAI ")</f>
      </c>
      <c r="C106" s="4" t="inlineStr">
        <is>
          <t>Venda condicional</t>
        </is>
      </c>
      <c r="D106" s="4" t="inlineStr">
        <is>
          <t>2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=HYPERLINK("https://www.leilaoonline.com.br/lote/detalhe/74986", "18064")</f>
      </c>
      <c r="B107" s="4" t="s">
        <f>=HYPERLINK("https://www.leilaoonline.com.br/lote/detalhe/74986", "DISTRIBUIDOR DE ADUBO DE ARRASTO, ANO 2011, FR 165331, LOC. JATAI ")</f>
      </c>
      <c r="C107" s="4" t="inlineStr">
        <is>
          <t>Venda condicional</t>
        </is>
      </c>
      <c r="D107" s="4" t="inlineStr">
        <is>
          <t>2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=HYPERLINK("https://www.leilaoonline.com.br/lote/detalhe/74988", "18065")</f>
      </c>
      <c r="B108" s="4" t="s">
        <f>=HYPERLINK("https://www.leilaoonline.com.br/lote/detalhe/74988", "DISTRIBUIDOR DE ADUBO DE ARRASTO, ANO 2011, FR 165332, LOC. JATAI ")</f>
      </c>
      <c r="C108" s="4" t="inlineStr">
        <is>
          <t>Venda condicional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=HYPERLINK("https://www.leilaoonline.com.br/lote/detalhe/74989", "18066")</f>
      </c>
      <c r="B109" s="4" t="s">
        <f>=HYPERLINK("https://www.leilaoonline.com.br/lote/detalhe/74989", "COBRIDOR 3 LINHAS DMB, ANO 2011, FR 165333, LOC. JATAI ")</f>
      </c>
      <c r="C109" s="4" t="inlineStr">
        <is>
          <t>Venda condicional</t>
        </is>
      </c>
      <c r="D109" s="4" t="inlineStr">
        <is>
          <t>61</t>
        </is>
      </c>
      <c r="E109" s="5" t="inlineStr">
        <is>
          <t>6.950,00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=HYPERLINK("https://www.leilaoonline.com.br/lote/detalhe/74990", "18067")</f>
      </c>
      <c r="B110" s="4" t="s">
        <f>=HYPERLINK("https://www.leilaoonline.com.br/lote/detalhe/74990", "COBRIDOR 3 LINHAS DMB, ANO 2011 , FR 165334, LOC. JATAI ")</f>
      </c>
      <c r="C110" s="4" t="inlineStr">
        <is>
          <t>Venda condicional</t>
        </is>
      </c>
      <c r="D110" s="4" t="inlineStr">
        <is>
          <t>32</t>
        </is>
      </c>
      <c r="E110" s="5" t="inlineStr">
        <is>
          <t>3.600,00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=HYPERLINK("https://www.leilaoonline.com.br/lote/detalhe/74991", "18068")</f>
      </c>
      <c r="B111" s="4" t="s">
        <f>=HYPERLINK("https://www.leilaoonline.com.br/lote/detalhe/74991", "SULCADOR , ANO 2004,  FR 57193,  LOC. JATAI ")</f>
      </c>
      <c r="C111" s="4" t="inlineStr">
        <is>
          <t>Venda condicional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=HYPERLINK("https://www.leilaoonline.com.br/lote/detalhe/74965", "18069")</f>
      </c>
      <c r="B112" s="4" t="s">
        <f>=HYPERLINK("https://www.leilaoonline.com.br/lote/detalhe/74965", "IMPLEMENTO COBRIDOR, ANO 2000, FR 103472, LOC. JATAI ")</f>
      </c>
      <c r="C112" s="4" t="inlineStr">
        <is>
          <t>Venda condicional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=HYPERLINK("https://www.leilaoonline.com.br/lote/detalhe/74966", "18070")</f>
      </c>
      <c r="B113" s="4" t="s">
        <f>=HYPERLINK("https://www.leilaoonline.com.br/lote/detalhe/74966", "QUEBRA LOMBO DMB, ANO 2008, FR 163753 , LOC. JATAI ")</f>
      </c>
      <c r="C113" s="4" t="inlineStr">
        <is>
          <t>Venda condicional</t>
        </is>
      </c>
      <c r="D113" s="4" t="inlineStr">
        <is>
          <t>38</t>
        </is>
      </c>
      <c r="E113" s="5" t="inlineStr">
        <is>
          <t>4.900,00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=HYPERLINK("https://www.leilaoonline.com.br/lote/detalhe/75018", "20217")</f>
      </c>
      <c r="B114" s="4" t="s">
        <f>=HYPERLINK("https://www.leilaoonline.com.br/lote/detalhe/75018", "ENFARDADEIRA , ANO 2015, FR 57088, LOC.COSTA PINTO")</f>
      </c>
      <c r="C114" s="4" t="inlineStr">
        <is>
          <t>Venda condicional</t>
        </is>
      </c>
      <c r="D114" s="4" t="inlineStr">
        <is>
          <t>5</t>
        </is>
      </c>
      <c r="E114" s="5" t="inlineStr">
        <is>
          <t>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=HYPERLINK("https://www.leilaoonline.com.br/lote/detalhe/75011", "20225")</f>
      </c>
      <c r="B115" s="4" t="s">
        <f>=HYPERLINK("https://www.leilaoonline.com.br/lote/detalhe/75011", "CARRETA ABRIGO FAB.PRÓPR. ANO 2010, FR 57136 -LOC. COSTA PINTO")</f>
      </c>
      <c r="C115" s="4" t="inlineStr">
        <is>
          <t>Venda condicional</t>
        </is>
      </c>
      <c r="D115" s="4" t="inlineStr">
        <is>
          <t>2</t>
        </is>
      </c>
      <c r="E115" s="5" t="inlineStr">
        <is>
          <t>3.000,00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=HYPERLINK("https://www.leilaoonline.com.br/lote/detalhe/75022", "20270")</f>
      </c>
      <c r="B116" s="4" t="s">
        <f>=HYPERLINK("https://www.leilaoonline.com.br/lote/detalhe/75022", "REBOQUE 4E SERGOMEL 12,50 M, ANO 2014, FR 17237 , LOC. COSTA PINTO ")</f>
      </c>
      <c r="C116" s="4" t="inlineStr">
        <is>
          <t>Venda condicional</t>
        </is>
      </c>
      <c r="D116" s="4" t="inlineStr">
        <is>
          <t>63</t>
        </is>
      </c>
      <c r="E116" s="5" t="inlineStr">
        <is>
          <t>38.000,00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=HYPERLINK("https://www.leilaoonline.com.br/lote/detalhe/75023", "20271")</f>
      </c>
      <c r="B117" s="4" t="s">
        <f>=HYPERLINK("https://www.leilaoonline.com.br/lote/detalhe/75023", "REBOQUE 4E SERGOMEL 12,50 M, ANO 2014, FR 17239, LOC. Costa Pinto ")</f>
      </c>
      <c r="C117" s="4" t="inlineStr">
        <is>
          <t>Venda condicional</t>
        </is>
      </c>
      <c r="D117" s="4" t="inlineStr">
        <is>
          <t>78</t>
        </is>
      </c>
      <c r="E117" s="5" t="inlineStr">
        <is>
          <t>46.500,00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=HYPERLINK("https://www.leilaoonline.com.br/lote/detalhe/75019", "20303")</f>
      </c>
      <c r="B118" s="4" t="s">
        <f>=HYPERLINK("https://www.leilaoonline.com.br/lote/detalhe/75019", "HIDROROL MARCA METALMAG, ANO 2007, FR 57268, LOC. COSTA PINTO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=HYPERLINK("https://www.leilaoonline.com.br/lote/detalhe/75016", "20318")</f>
      </c>
      <c r="B119" s="4" t="s">
        <f>=HYPERLINK("https://www.leilaoonline.com.br/lote/detalhe/75016", "CARRETA DE SERV. DIVERSOS, ANO 2011, FR 57301, LOC. COSTA PINTO ")</f>
      </c>
      <c r="C119" s="4" t="inlineStr">
        <is>
          <t>Venda condicional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=HYPERLINK("https://www.leilaoonline.com.br/lote/detalhe/75013", "20335")</f>
      </c>
      <c r="B120" s="4" t="s">
        <f>=HYPERLINK("https://www.leilaoonline.com.br/lote/detalhe/75013", "CARRETA ESP. CALCARIO SOLLUS,  FR 57239 LOC. Costa Pinto ")</f>
      </c>
      <c r="C120" s="4" t="inlineStr">
        <is>
          <t>Venda condicional</t>
        </is>
      </c>
      <c r="D120" s="4" t="inlineStr">
        <is>
          <t>11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=HYPERLINK("https://www.leilaoonline.com.br/lote/detalhe/75014", "20349")</f>
      </c>
      <c r="B121" s="4" t="s">
        <f>=HYPERLINK("https://www.leilaoonline.com.br/lote/detalhe/75014", "CARRETA ESPALHA TORTA FILTRO , FR 25434, LOC. Costa Pinto ")</f>
      </c>
      <c r="C121" s="4" t="inlineStr">
        <is>
          <t>Venda condicional</t>
        </is>
      </c>
      <c r="D121" s="4" t="inlineStr">
        <is>
          <t>8</t>
        </is>
      </c>
      <c r="E121" s="5" t="inlineStr">
        <is>
          <t>3.000,00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=HYPERLINK("https://www.leilaoonline.com.br/lote/detalhe/75015", "20361")</f>
      </c>
      <c r="B122" s="4" t="s">
        <f>=HYPERLINK("https://www.leilaoonline.com.br/lote/detalhe/75015", "CARRETA TRANS.TUBOS RAESA , FR 57226, LOC. Costa Pinto ")</f>
      </c>
      <c r="C122" s="4" t="inlineStr">
        <is>
          <t>Venda condicional</t>
        </is>
      </c>
      <c r="D122" s="4" t="inlineStr">
        <is>
          <t>1</t>
        </is>
      </c>
      <c r="E122" s="5" t="inlineStr">
        <is>
          <t>2.150,00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=HYPERLINK("https://www.leilaoonline.com.br/lote/detalhe/75012", "20363")</f>
      </c>
      <c r="B123" s="4" t="s">
        <f>=HYPERLINK("https://www.leilaoonline.com.br/lote/detalhe/75012", "CARRETA ABRIGO FAB.PRÓPR., FR 57178, LOC. Costa Pinto")</f>
      </c>
      <c r="C123" s="4" t="inlineStr">
        <is>
          <t>Venda condicional</t>
        </is>
      </c>
      <c r="D123" s="4" t="inlineStr">
        <is>
          <t>12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=HYPERLINK("https://www.leilaoonline.com.br/lote/detalhe/75133", "20374")</f>
      </c>
      <c r="B124" s="4" t="s">
        <f>=HYPERLINK("https://www.leilaoonline.com.br/lote/detalhe/75133", "PLANTADORA DE CANA , FR 134070, LOC. COSTA PINTO")</f>
      </c>
      <c r="C124" s="4" t="inlineStr">
        <is>
          <t>Venda condicional</t>
        </is>
      </c>
      <c r="D124" s="4" t="inlineStr">
        <is>
          <t>1</t>
        </is>
      </c>
      <c r="E124" s="5" t="inlineStr">
        <is>
          <t>2.250,00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=HYPERLINK("https://www.leilaoonline.com.br/lote/detalhe/75132", "20375")</f>
      </c>
      <c r="B125" s="4" t="s">
        <f>=HYPERLINK("https://www.leilaoonline.com.br/lote/detalhe/75132", "MITSUBISHI PAJERO TR4 4X4 , ANO 2004/2004, FR 118879, ( BILNDADA ) MOTOR/ CAMBIO/ OUTROS C/ DEFEITO - NÃO FUNCIONA LOC. COSTA PINTO ")</f>
      </c>
      <c r="C125" s="4" t="inlineStr">
        <is>
          <t>Venda condicional</t>
        </is>
      </c>
      <c r="D125" s="4" t="inlineStr">
        <is>
          <t>13</t>
        </is>
      </c>
      <c r="E125" s="5" t="inlineStr">
        <is>
          <t>13.500,00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=HYPERLINK("https://www.leilaoonline.com.br/lote/detalhe/75136", "20376")</f>
      </c>
      <c r="B126" s="4" t="s">
        <f>=HYPERLINK("https://www.leilaoonline.com.br/lote/detalhe/75136", "CARRETA ABRIGO OPERAD. RSA, FR 139428, LOC. COSTA PINTO ")</f>
      </c>
      <c r="C126" s="4" t="inlineStr">
        <is>
          <t>Venda condicional</t>
        </is>
      </c>
      <c r="D126" s="4" t="inlineStr">
        <is>
          <t>21</t>
        </is>
      </c>
      <c r="E126" s="5" t="inlineStr">
        <is>
          <t>7.750,00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=HYPERLINK("https://www.leilaoonline.com.br/lote/detalhe/75165", "20377")</f>
      </c>
      <c r="B127" s="4" t="s">
        <f>=HYPERLINK("https://www.leilaoonline.com.br/lote/detalhe/75165", "CARRETA ABRIGO OPERAD. ECOAGRO S/ DOCUMENTO, ANO 2015, FR 57356, LOC. COSTA PINTO ")</f>
      </c>
      <c r="C127" s="4" t="inlineStr">
        <is>
          <t>Venda condicional</t>
        </is>
      </c>
      <c r="D127" s="4" t="inlineStr">
        <is>
          <t>14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=HYPERLINK("https://www.leilaoonline.com.br/lote/detalhe/75021", "20378")</f>
      </c>
      <c r="B128" s="4" t="s">
        <f>=HYPERLINK("https://www.leilaoonline.com.br/lote/detalhe/75021", "PLANTADORA CANA ATA PCP 1102, ANO 2012, FR 37060, LOC. Costa Pinto ")</f>
      </c>
      <c r="C128" s="4" t="inlineStr">
        <is>
          <t>Venda condicional</t>
        </is>
      </c>
      <c r="D128" s="4" t="inlineStr">
        <is>
          <t>7</t>
        </is>
      </c>
      <c r="E128" s="5" t="inlineStr">
        <is>
          <t>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=HYPERLINK("https://www.leilaoonline.com.br/lote/detalhe/75134", "20379")</f>
      </c>
      <c r="B129" s="4" t="s">
        <f>=HYPERLINK("https://www.leilaoonline.com.br/lote/detalhe/75134", "ONIBUS M.BENZ ONIBUS OF1318, ANO 1991/1991, FR 139219,  LOC. COSTA PINTO")</f>
      </c>
      <c r="C129" s="4" t="inlineStr">
        <is>
          <t>Venda condicional</t>
        </is>
      </c>
      <c r="D129" s="4" t="inlineStr">
        <is>
          <t>14</t>
        </is>
      </c>
      <c r="E129" s="5" t="inlineStr">
        <is>
          <t>8.500,00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=HYPERLINK("https://www.leilaoonline.com.br/lote/detalhe/75157", "20380")</f>
      </c>
      <c r="B130" s="4" t="s">
        <f>=HYPERLINK("https://www.leilaoonline.com.br/lote/detalhe/75157", "TRANSBORDO SANTAL 12 T, ANO 2014, FR57334 , LOC. COSTA PINTO ")</f>
      </c>
      <c r="C130" s="4" t="inlineStr">
        <is>
          <t>Venda condicional</t>
        </is>
      </c>
      <c r="D130" s="4" t="inlineStr">
        <is>
          <t>16</t>
        </is>
      </c>
      <c r="E130" s="5" t="inlineStr">
        <is>
          <t>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=HYPERLINK("https://www.leilaoonline.com.br/lote/detalhe/75148", "20381")</f>
      </c>
      <c r="B131" s="4" t="s">
        <f>=HYPERLINK("https://www.leilaoonline.com.br/lote/detalhe/75148", "MOTO BOMBA OM 352, FR 50004, LOC. COSTA PINTO ")</f>
      </c>
      <c r="C131" s="4" t="inlineStr">
        <is>
          <t>Venda condicional</t>
        </is>
      </c>
      <c r="D131" s="4" t="inlineStr">
        <is>
          <t>16</t>
        </is>
      </c>
      <c r="E131" s="5" t="inlineStr">
        <is>
          <t>5.250,00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=HYPERLINK("https://www.leilaoonline.com.br/lote/detalhe/75154", "20382")</f>
      </c>
      <c r="B132" s="4" t="s">
        <f>=HYPERLINK("https://www.leilaoonline.com.br/lote/detalhe/75154", "SUBSOLADOR , FR 57310 , LOC. COSTA PINTO ")</f>
      </c>
      <c r="C132" s="4" t="inlineStr">
        <is>
          <t>Venda condicional</t>
        </is>
      </c>
      <c r="D132" s="4" t="inlineStr">
        <is>
          <t>46</t>
        </is>
      </c>
      <c r="E132" s="5" t="inlineStr">
        <is>
          <t>14.000,00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=HYPERLINK("https://www.leilaoonline.com.br/lote/detalhe/75025", "20383")</f>
      </c>
      <c r="B133" s="4" t="s">
        <f>=HYPERLINK("https://www.leilaoonline.com.br/lote/detalhe/75025", "SULCADOR DMB 3 LINHAS, COR AMARELA, ANO 2008, FR 48042, LOC. Costa Pinto ")</f>
      </c>
      <c r="C133" s="4" t="inlineStr">
        <is>
          <t>Venda condicional</t>
        </is>
      </c>
      <c r="D133" s="4" t="inlineStr">
        <is>
          <t>5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=HYPERLINK("https://www.leilaoonline.com.br/lote/detalhe/75151", "20384")</f>
      </c>
      <c r="B134" s="4" t="s">
        <f>=HYPERLINK("https://www.leilaoonline.com.br/lote/detalhe/75151", "ENFARDADEIRA , ANO 2015, 57089, LOC. COSTA PINTO ")</f>
      </c>
      <c r="C134" s="4" t="inlineStr">
        <is>
          <t>Venda condicional</t>
        </is>
      </c>
      <c r="D134" s="4" t="inlineStr">
        <is>
          <t>21</t>
        </is>
      </c>
      <c r="E134" s="5" t="inlineStr">
        <is>
          <t>8.750,00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=HYPERLINK("https://www.leilaoonline.com.br/lote/detalhe/75149", "20385")</f>
      </c>
      <c r="B135" s="4" t="s">
        <f>=HYPERLINK("https://www.leilaoonline.com.br/lote/detalhe/75149", "TRANSBORDO SERMAG, ANO 2009, FR 55039, LOC. COSTA PINTO ")</f>
      </c>
      <c r="C135" s="4" t="inlineStr">
        <is>
          <t>Venda condicional</t>
        </is>
      </c>
      <c r="D135" s="4" t="inlineStr">
        <is>
          <t>20</t>
        </is>
      </c>
      <c r="E135" s="5" t="inlineStr">
        <is>
          <t>8.500,00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=HYPERLINK("https://www.leilaoonline.com.br/lote/detalhe/75135", "20386")</f>
      </c>
      <c r="B136" s="4" t="s">
        <f>=HYPERLINK("https://www.leilaoonline.com.br/lote/detalhe/75135", "TRANSBORDO ANTONIOSI ATA 12000 12T , FR 139246, LOC. COSTA PINTO")</f>
      </c>
      <c r="C136" s="4" t="inlineStr">
        <is>
          <t>Venda condicional</t>
        </is>
      </c>
      <c r="D136" s="4" t="inlineStr">
        <is>
          <t>8</t>
        </is>
      </c>
      <c r="E136" s="5" t="inlineStr">
        <is>
          <t>5.500,00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=HYPERLINK("https://www.leilaoonline.com.br/lote/detalhe/75162", "20387")</f>
      </c>
      <c r="B137" s="4" t="s">
        <f>=HYPERLINK("https://www.leilaoonline.com.br/lote/detalhe/75162", "TRANSBORDO SANTAL 12T , ANO 2014, FR 57346, LOC. COSTA PINTO")</f>
      </c>
      <c r="C137" s="4" t="inlineStr">
        <is>
          <t>Venda condicional</t>
        </is>
      </c>
      <c r="D137" s="4" t="inlineStr">
        <is>
          <t>3</t>
        </is>
      </c>
      <c r="E137" s="5" t="inlineStr">
        <is>
          <t>4.250,00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=HYPERLINK("https://www.leilaoonline.com.br/lote/detalhe/75160", "20388")</f>
      </c>
      <c r="B138" s="4" t="s">
        <f>=HYPERLINK("https://www.leilaoonline.com.br/lote/detalhe/75160", "TRANSBORDO SANTAL 12T , ANO 2014, FR 57342, LOC. COSTA PINTO")</f>
      </c>
      <c r="C138" s="4" t="inlineStr">
        <is>
          <t>Venda condicional</t>
        </is>
      </c>
      <c r="D138" s="4" t="inlineStr">
        <is>
          <t>2</t>
        </is>
      </c>
      <c r="E138" s="5" t="inlineStr">
        <is>
          <t>4.000,00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=HYPERLINK("https://www.leilaoonline.com.br/lote/detalhe/75156", "20389")</f>
      </c>
      <c r="B139" s="4" t="s">
        <f>=HYPERLINK("https://www.leilaoonline.com.br/lote/detalhe/75156", "TRANSBORDO SANTAL 12T , ANO 2014, FR 57333, LOC. COSTA PINTO")</f>
      </c>
      <c r="C139" s="4" t="inlineStr">
        <is>
          <t>Venda condicional</t>
        </is>
      </c>
      <c r="D139" s="4" t="inlineStr">
        <is>
          <t>13</t>
        </is>
      </c>
      <c r="E139" s="5" t="inlineStr">
        <is>
          <t>6.750,00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=HYPERLINK("https://www.leilaoonline.com.br/lote/detalhe/75159", "20390")</f>
      </c>
      <c r="B140" s="4" t="s">
        <f>=HYPERLINK("https://www.leilaoonline.com.br/lote/detalhe/75159", "TRANSBORDO SANTAL 12 T, ANO 2014, FR57338, LOC. COSTA PINTO")</f>
      </c>
      <c r="C140" s="4" t="inlineStr">
        <is>
          <t>Venda condicional</t>
        </is>
      </c>
      <c r="D140" s="4" t="inlineStr">
        <is>
          <t>15</t>
        </is>
      </c>
      <c r="E140" s="5" t="inlineStr">
        <is>
          <t>7.250,00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=HYPERLINK("https://www.leilaoonline.com.br/lote/detalhe/75155", "20391")</f>
      </c>
      <c r="B141" s="4" t="s">
        <f>=HYPERLINK("https://www.leilaoonline.com.br/lote/detalhe/75155", "TRANSBORDO SANTAL 12 T, ANO 2014, FR 57332, LOC. COSTA PINTO ")</f>
      </c>
      <c r="C141" s="4" t="inlineStr">
        <is>
          <t>Venda condicional</t>
        </is>
      </c>
      <c r="D141" s="4" t="inlineStr">
        <is>
          <t>65</t>
        </is>
      </c>
      <c r="E141" s="5" t="inlineStr">
        <is>
          <t>19.750,00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=HYPERLINK("https://www.leilaoonline.com.br/lote/detalhe/75161", "20392")</f>
      </c>
      <c r="B142" s="4" t="s">
        <f>=HYPERLINK("https://www.leilaoonline.com.br/lote/detalhe/75161", "TRANSBORDO SANTAL 12T , ANO 2014, FR 57344, LOC. COSTA PINTO")</f>
      </c>
      <c r="C142" s="4" t="inlineStr">
        <is>
          <t>Venda condicional</t>
        </is>
      </c>
      <c r="D142" s="4" t="inlineStr">
        <is>
          <t>59</t>
        </is>
      </c>
      <c r="E142" s="5" t="inlineStr">
        <is>
          <t>18.250,00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=HYPERLINK("https://www.leilaoonline.com.br/lote/detalhe/75163", "20393")</f>
      </c>
      <c r="B143" s="4" t="s">
        <f>=HYPERLINK("https://www.leilaoonline.com.br/lote/detalhe/75163", "TRANSBORDO SANTAL 12T , ANO 2014, FR 57351, LOC. COSTA PINTO")</f>
      </c>
      <c r="C143" s="4" t="inlineStr">
        <is>
          <t>Venda condicional</t>
        </is>
      </c>
      <c r="D143" s="4" t="inlineStr">
        <is>
          <t>1</t>
        </is>
      </c>
      <c r="E143" s="5" t="inlineStr">
        <is>
          <t>3.750,00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=HYPERLINK("https://www.leilaoonline.com.br/lote/detalhe/75164", "20394")</f>
      </c>
      <c r="B144" s="4" t="s">
        <f>=HYPERLINK("https://www.leilaoonline.com.br/lote/detalhe/75164", "TRANSBORDO SANTAL 12T , ANO 2014, FR 57352, LOC. COSTA PINTO")</f>
      </c>
      <c r="C144" s="4" t="inlineStr">
        <is>
          <t>Venda condicional</t>
        </is>
      </c>
      <c r="D144" s="4" t="inlineStr">
        <is>
          <t>1</t>
        </is>
      </c>
      <c r="E144" s="5" t="inlineStr">
        <is>
          <t>3.750,00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=HYPERLINK("https://www.leilaoonline.com.br/lote/detalhe/75167", "20395")</f>
      </c>
      <c r="B145" s="4" t="s">
        <f>=HYPERLINK("https://www.leilaoonline.com.br/lote/detalhe/75167", "TRANSBORDO ANTONIOSI ATA 12000 12T ,ANO 2010, FR 68042, LOC. COSTA PINTO")</f>
      </c>
      <c r="C145" s="4" t="inlineStr">
        <is>
          <t>Não vendido</t>
        </is>
      </c>
      <c r="D145" s="4" t="inlineStr">
        <is>
          <t>53</t>
        </is>
      </c>
      <c r="E145" s="5" t="inlineStr">
        <is>
          <t>16.750,00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=HYPERLINK("https://www.leilaoonline.com.br/lote/detalhe/75158", "20396")</f>
      </c>
      <c r="B146" s="4" t="s">
        <f>=HYPERLINK("https://www.leilaoonline.com.br/lote/detalhe/75158", "TRANSBORDO SANTAL 12 T, ANO 2014, FR57337, LOC. COSTA PINTO ")</f>
      </c>
      <c r="C146" s="4" t="inlineStr">
        <is>
          <t>Venda condicional</t>
        </is>
      </c>
      <c r="D146" s="4" t="inlineStr">
        <is>
          <t>46</t>
        </is>
      </c>
      <c r="E146" s="5" t="inlineStr">
        <is>
          <t>15.000,00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=HYPERLINK("https://www.leilaoonline.com.br/lote/detalhe/75152", "20397")</f>
      </c>
      <c r="B147" s="4" t="s">
        <f>=HYPERLINK("https://www.leilaoonline.com.br/lote/detalhe/75152", "TRANSBORDO ANTONIOSI ATA 12000 12T , FR 57174, LOC. COSTA PINTO")</f>
      </c>
      <c r="C147" s="4" t="inlineStr">
        <is>
          <t>Venda condicional</t>
        </is>
      </c>
      <c r="D147" s="4" t="inlineStr">
        <is>
          <t>15</t>
        </is>
      </c>
      <c r="E147" s="5" t="inlineStr">
        <is>
          <t>7.250,00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=HYPERLINK("https://www.leilaoonline.com.br/lote/detalhe/75153", "20398")</f>
      </c>
      <c r="B148" s="4" t="s">
        <f>=HYPERLINK("https://www.leilaoonline.com.br/lote/detalhe/75153", "TRITURADOR DE PALHA VICON, FR 57273, LOC. COSTA PINTO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=HYPERLINK("https://www.leilaoonline.com.br/lote/detalhe/75166", "20399")</f>
      </c>
      <c r="B149" s="4" t="s">
        <f>=HYPERLINK("https://www.leilaoonline.com.br/lote/detalhe/75166", "SEPARADOR ELETRO IMASECO 1300X813X300 MM,  FR 57361, LOC. COSTA PINTO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=HYPERLINK("https://www.leilaoonline.com.br/lote/detalhe/75168", "20400")</f>
      </c>
      <c r="B150" s="4" t="s">
        <f>=HYPERLINK("https://www.leilaoonline.com.br/lote/detalhe/75168", "CARRETA ABRIGO FAB.PRÓPR. S/F  -LOC. COSTA PINTO")</f>
      </c>
      <c r="C150" s="4" t="inlineStr">
        <is>
          <t>Venda condicional</t>
        </is>
      </c>
      <c r="D150" s="4" t="inlineStr">
        <is>
          <t>3</t>
        </is>
      </c>
      <c r="E150" s="5" t="inlineStr">
        <is>
          <t>2.050,00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=HYPERLINK("https://www.leilaoonline.com.br/lote/detalhe/75169", "20401")</f>
      </c>
      <c r="B151" s="4" t="s">
        <f>=HYPERLINK("https://www.leilaoonline.com.br/lote/detalhe/75169", "ENLEIRADEIRA , FR 67168, LOC. COSTA PINTO ")</f>
      </c>
      <c r="C151" s="4" t="inlineStr">
        <is>
          <t>Venda condicional</t>
        </is>
      </c>
      <c r="D151" s="4" t="inlineStr">
        <is>
          <t>5</t>
        </is>
      </c>
      <c r="E151" s="5" t="inlineStr">
        <is>
          <t>3.550,00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=HYPERLINK("https://www.leilaoonline.com.br/lote/detalhe/75170", "20402")</f>
      </c>
      <c r="B152" s="4" t="s">
        <f>=HYPERLINK("https://www.leilaoonline.com.br/lote/detalhe/75170", "TERRACEADOR , FR 38203, LOC. COSTA PINTO ")</f>
      </c>
      <c r="C152" s="4" t="inlineStr">
        <is>
          <t>Venda condicional</t>
        </is>
      </c>
      <c r="D152" s="4" t="inlineStr">
        <is>
          <t>2</t>
        </is>
      </c>
      <c r="E152" s="5" t="inlineStr">
        <is>
          <t>1.500,00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=HYPERLINK("https://www.leilaoonline.com.br/lote/detalhe/75433", "20403")</f>
      </c>
      <c r="B153" s="4" t="s">
        <f>=HYPERLINK("https://www.leilaoonline.com.br/lote/detalhe/75433", "TRANSFORMADOR DE TENSAO A OLEO POT 225 KVA MAG T3.,PATR. 176571- LOC. COSTA PINTO ")</f>
      </c>
      <c r="C153" s="4" t="inlineStr">
        <is>
          <t>Venda condicional</t>
        </is>
      </c>
      <c r="D153" s="4" t="inlineStr">
        <is>
          <t>50</t>
        </is>
      </c>
      <c r="E153" s="5" t="inlineStr">
        <is>
          <t>8.000,00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=HYPERLINK("https://www.leilaoonline.com.br/lote/detalhe/75434", "20404")</f>
      </c>
      <c r="B154" s="4" t="s">
        <f>=HYPERLINK("https://www.leilaoonline.com.br/lote/detalhe/75434", "TRANSFORMADOR DE TENSAO A OLEO POT 150 KVA Q-LUZ, PATR. 187351, LOC. COSTA PINTO ")</f>
      </c>
      <c r="C154" s="4" t="inlineStr">
        <is>
          <t>Venda condicional</t>
        </is>
      </c>
      <c r="D154" s="4" t="inlineStr">
        <is>
          <t>40</t>
        </is>
      </c>
      <c r="E154" s="5" t="inlineStr">
        <is>
          <t>5.300,00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=HYPERLINK("https://www.leilaoonline.com.br/lote/detalhe/75435", "20405")</f>
      </c>
      <c r="B155" s="4" t="s">
        <f>=HYPERLINK("https://www.leilaoonline.com.br/lote/detalhe/75435", "TRANSF TENSAO DEDINI 225 KVA, PATR. 187362, LOC. COSTA PINTO ")</f>
      </c>
      <c r="C155" s="4" t="inlineStr">
        <is>
          <t>Venda condicional</t>
        </is>
      </c>
      <c r="D155" s="4" t="inlineStr">
        <is>
          <t>56</t>
        </is>
      </c>
      <c r="E155" s="5" t="inlineStr">
        <is>
          <t>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=HYPERLINK("https://www.leilaoonline.com.br/lote/detalhe/75436", "20406")</f>
      </c>
      <c r="B156" s="4" t="s">
        <f>=HYPERLINK("https://www.leilaoonline.com.br/lote/detalhe/75436", "Transformador a Óleo 15kVA, PATR. 187372, LOC. COSTA PINTO ")</f>
      </c>
      <c r="C156" s="4" t="inlineStr">
        <is>
          <t>Venda condicional</t>
        </is>
      </c>
      <c r="D156" s="4" t="inlineStr">
        <is>
          <t>8</t>
        </is>
      </c>
      <c r="E156" s="5" t="inlineStr">
        <is>
          <t>1.200,00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=HYPERLINK("https://www.leilaoonline.com.br/lote/detalhe/75437", "20407")</f>
      </c>
      <c r="B157" s="4" t="s">
        <f>=HYPERLINK("https://www.leilaoonline.com.br/lote/detalhe/75437", "TRANSF TENSAO DEDINI 300KVA T300-136, PATR.187375, LOC. COSTA PINTO ")</f>
      </c>
      <c r="C157" s="4" t="inlineStr">
        <is>
          <t>Venda condicional</t>
        </is>
      </c>
      <c r="D157" s="4" t="inlineStr">
        <is>
          <t>49</t>
        </is>
      </c>
      <c r="E157" s="5" t="inlineStr">
        <is>
          <t>9.200,00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=HYPERLINK("https://www.leilaoonline.com.br/lote/detalhe/75438", "20408")</f>
      </c>
      <c r="B158" s="4" t="s">
        <f>=HYPERLINK("https://www.leilaoonline.com.br/lote/detalhe/75438", "TRANSFORMADOR DE POTENCIA 145KV, PATR. 206674, LOC. COSTA PINTO ")</f>
      </c>
      <c r="C158" s="4" t="inlineStr">
        <is>
          <t>Venda condicional</t>
        </is>
      </c>
      <c r="D158" s="4" t="inlineStr">
        <is>
          <t>25</t>
        </is>
      </c>
      <c r="E158" s="5" t="inlineStr">
        <is>
          <t>2.900,00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=HYPERLINK("https://www.leilaoonline.com.br/lote/detalhe/75439", "20409")</f>
      </c>
      <c r="B159" s="4" t="s">
        <f>=HYPERLINK("https://www.leilaoonline.com.br/lote/detalhe/75439", "TRANSFORMADOR DE TENSAO A OLEO POT 150 KVA Q-LUZ, PATR. 187360- LOC. COSTA PINTO ")</f>
      </c>
      <c r="C159" s="4" t="inlineStr">
        <is>
          <t>Venda condicional</t>
        </is>
      </c>
      <c r="D159" s="4" t="inlineStr">
        <is>
          <t>24</t>
        </is>
      </c>
      <c r="E159" s="5" t="inlineStr">
        <is>
          <t>2.800,00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=HYPERLINK("https://www.leilaoonline.com.br/lote/detalhe/75440", "20410")</f>
      </c>
      <c r="B160" s="4" t="s">
        <f>=HYPERLINK("https://www.leilaoonline.com.br/lote/detalhe/75440", "Transformador a Óleo 30kVA, S/ PATR., LOC. COSTA PINTO ")</f>
      </c>
      <c r="C160" s="4" t="inlineStr">
        <is>
          <t>Venda condicional</t>
        </is>
      </c>
      <c r="D160" s="4" t="inlineStr">
        <is>
          <t>7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=HYPERLINK("https://www.leilaoonline.com.br/lote/detalhe/75399", "24355")</f>
      </c>
      <c r="B161" s="4" t="s">
        <f>=HYPERLINK("https://www.leilaoonline.com.br/lote/detalhe/75399", " R/RANDON SR CT PRANCHA SEMI-REBOQUE 2 EIXOS 26T 1000X20, ANO 2010/2011, FR59905, UND BOM RETIRO")</f>
      </c>
      <c r="C161" s="4" t="inlineStr">
        <is>
          <t>Venda condicional</t>
        </is>
      </c>
      <c r="D161" s="4" t="inlineStr">
        <is>
          <t>56</t>
        </is>
      </c>
      <c r="E161" s="5" t="inlineStr">
        <is>
          <t>80.000,00</t>
        </is>
      </c>
      <c r="F1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2026-05-01T07:16:24.00Z</dcterms:created>
  <dc:creator>Tellks Tecnologia</dc:creator>
  <cp:revision>0</cp:revision>
</cp:coreProperties>
</file>