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 Tornos • Plainas • Compressores • Prensas • Torres • Moinho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21/05/2021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=HYPERLINK("https://www.leilaoonline.com.br/lote/detalhe/82962", "001")</f>
      </c>
      <c r="B11" s="4" t="s">
        <f>=HYPERLINK("https://www.leilaoonline.com.br/lote/detalhe/82962", " LOTE DE CAPACITORES")</f>
      </c>
      <c r="C11" s="4" t="inlineStr">
        <is>
          <t>Não vendido</t>
        </is>
      </c>
      <c r="D11" s="4" t="inlineStr">
        <is>
          <t>5</t>
        </is>
      </c>
      <c r="E11" s="5" t="inlineStr">
        <is>
          <t>1.850,00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=HYPERLINK("https://www.leilaoonline.com.br/lote/detalhe/82966", "002")</f>
      </c>
      <c r="B12" s="4" t="s">
        <f>=HYPERLINK("https://www.leilaoonline.com.br/lote/detalhe/82966", " LOTE DE DISSIPADORES DE CALOR")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1.250,00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=HYPERLINK("https://www.leilaoonline.com.br/lote/detalhe/82965", "004")</f>
      </c>
      <c r="B13" s="4" t="s">
        <f>=HYPERLINK("https://www.leilaoonline.com.br/lote/detalhe/82965", " LOTE DE CONTAINERS DE INÓX COM GÁS SF6")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1.500,00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=HYPERLINK("https://www.leilaoonline.com.br/lote/detalhe/82964", "007")</f>
      </c>
      <c r="B14" s="4" t="s">
        <f>=HYPERLINK("https://www.leilaoonline.com.br/lote/detalhe/82964", " CARRETINHA S/ DOCUMENTO")</f>
      </c>
      <c r="C14" s="4" t="inlineStr">
        <is>
          <t>Vendido</t>
        </is>
      </c>
      <c r="D14" s="4" t="inlineStr">
        <is>
          <t>1</t>
        </is>
      </c>
      <c r="E14" s="5" t="inlineStr">
        <is>
          <t>1.250,00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=HYPERLINK("https://www.leilaoonline.com.br/lote/detalhe/82967", "008")</f>
      </c>
      <c r="B15" s="4" t="s">
        <f>=HYPERLINK("https://www.leilaoonline.com.br/lote/detalhe/82967", " PONTEADEIRA ULTRASOLDA")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1.150,00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=HYPERLINK("https://www.leilaoonline.com.br/lote/detalhe/82963", "009")</f>
      </c>
      <c r="B16" s="4" t="s">
        <f>=HYPERLINK("https://www.leilaoonline.com.br/lote/detalhe/82963", " PONTEADEIRA IEG")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=HYPERLINK("https://www.leilaoonline.com.br/lote/detalhe/82975", "010")</f>
      </c>
      <c r="B17" s="4" t="s">
        <f>=HYPERLINK("https://www.leilaoonline.com.br/lote/detalhe/82975", " BALANÇA MANUAL 500KG")</f>
      </c>
      <c r="C17" s="4" t="inlineStr">
        <is>
          <t>Não vendido</t>
        </is>
      </c>
      <c r="D17" s="4" t="inlineStr">
        <is>
          <t>4</t>
        </is>
      </c>
      <c r="E17" s="5" t="inlineStr">
        <is>
          <t>400,00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=HYPERLINK("https://www.leilaoonline.com.br/lote/detalhe/82969", "012")</f>
      </c>
      <c r="B18" s="4" t="s">
        <f>=HYPERLINK("https://www.leilaoonline.com.br/lote/detalhe/82969", " CHILLER SABROE CMO 16")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=HYPERLINK("https://www.leilaoonline.com.br/lote/detalhe/82970", "013")</f>
      </c>
      <c r="B19" s="4" t="s">
        <f>=HYPERLINK("https://www.leilaoonline.com.br/lote/detalhe/82970", " MÁQUINA DE SOLDA MIG BAMBOZZI")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1.250,00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=HYPERLINK("https://www.leilaoonline.com.br/lote/detalhe/82968", "014")</f>
      </c>
      <c r="B20" s="4" t="s">
        <f>=HYPERLINK("https://www.leilaoonline.com.br/lote/detalhe/82968", " VASO DE PRESSÃO TURBOVAC")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1.250,00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=HYPERLINK("https://www.leilaoonline.com.br/lote/detalhe/82974", "016")</f>
      </c>
      <c r="B21" s="4" t="s">
        <f>=HYPERLINK("https://www.leilaoonline.com.br/lote/detalhe/82974", "LOTE COM 74 CONES BARRIS")</f>
      </c>
      <c r="C21" s="4" t="inlineStr">
        <is>
          <t>Não vendido</t>
        </is>
      </c>
      <c r="D21" s="4" t="inlineStr">
        <is>
          <t>8</t>
        </is>
      </c>
      <c r="E21" s="5" t="inlineStr">
        <is>
          <t>2.350,00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=HYPERLINK("https://www.leilaoonline.com.br/lote/detalhe/82971", "020")</f>
      </c>
      <c r="B22" s="4" t="s">
        <f>=HYPERLINK("https://www.leilaoonline.com.br/lote/detalhe/82971", " SECADOR DE AR COMPRIMIDO NORGREN")</f>
      </c>
      <c r="C22" s="4" t="inlineStr">
        <is>
          <t>Vendido</t>
        </is>
      </c>
      <c r="D22" s="4" t="inlineStr">
        <is>
          <t>1</t>
        </is>
      </c>
      <c r="E22" s="5" t="inlineStr">
        <is>
          <t>1.250,00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=HYPERLINK("https://www.leilaoonline.com.br/lote/detalhe/82972", "023")</f>
      </c>
      <c r="B23" s="4" t="s">
        <f>=HYPERLINK("https://www.leilaoonline.com.br/lote/detalhe/82972", " PENEIRA VIBRATÓRIA VIEIRA")</f>
      </c>
      <c r="C23" s="4" t="inlineStr">
        <is>
          <t>Não vendido</t>
        </is>
      </c>
      <c r="D23" s="4" t="inlineStr">
        <is>
          <t>5</t>
        </is>
      </c>
      <c r="E23" s="5" t="inlineStr">
        <is>
          <t>1.850,00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=HYPERLINK("https://www.leilaoonline.com.br/lote/detalhe/82973", "024")</f>
      </c>
      <c r="B24" s="4" t="s">
        <f>=HYPERLINK("https://www.leilaoonline.com.br/lote/detalhe/82973", " SECADOR DE AR COMPRIMIDO NORGREN")</f>
      </c>
      <c r="C24" s="4" t="inlineStr">
        <is>
          <t>Vendido</t>
        </is>
      </c>
      <c r="D24" s="4" t="inlineStr">
        <is>
          <t>1</t>
        </is>
      </c>
      <c r="E24" s="5" t="inlineStr">
        <is>
          <t>1.250,00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=HYPERLINK("https://www.leilaoonline.com.br/lote/detalhe/82976", "025")</f>
      </c>
      <c r="B25" s="4" t="s">
        <f>=HYPERLINK("https://www.leilaoonline.com.br/lote/detalhe/82976", " PALETEIRA MONTA CARGA HIDRÁULICA À BATERIA (NÃO ACOMPANHA BATERIA)")</f>
      </c>
      <c r="C25" s="4" t="inlineStr">
        <is>
          <t>Vendido</t>
        </is>
      </c>
      <c r="D25" s="4" t="inlineStr">
        <is>
          <t>14</t>
        </is>
      </c>
      <c r="E25" s="5" t="inlineStr">
        <is>
          <t>4.500,00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=HYPERLINK("https://www.leilaoonline.com.br/lote/detalhe/82977", "028")</f>
      </c>
      <c r="B26" s="4" t="s">
        <f>=HYPERLINK("https://www.leilaoonline.com.br/lote/detalhe/82977", " TANQUE DE AÇO INÓX DE 1500 LITROS")</f>
      </c>
      <c r="C26" s="4" t="inlineStr">
        <is>
          <t>Vendido</t>
        </is>
      </c>
      <c r="D26" s="4" t="inlineStr">
        <is>
          <t>1</t>
        </is>
      </c>
      <c r="E26" s="5" t="inlineStr">
        <is>
          <t>1.250,00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=HYPERLINK("https://www.leilaoonline.com.br/lote/detalhe/82978", "030")</f>
      </c>
      <c r="B27" s="4" t="s">
        <f>=HYPERLINK("https://www.leilaoonline.com.br/lote/detalhe/82978", " PAINEL RETIFICADOR/CARREGADOR DE BATERIA MICROPROCESSADO MARCA ADELCO")</f>
      </c>
      <c r="C27" s="4" t="inlineStr">
        <is>
          <t>Vendido</t>
        </is>
      </c>
      <c r="D27" s="4" t="inlineStr">
        <is>
          <t>3</t>
        </is>
      </c>
      <c r="E27" s="5" t="inlineStr">
        <is>
          <t>3.500,00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=HYPERLINK("https://www.leilaoonline.com.br/lote/detalhe/82980", "036")</f>
      </c>
      <c r="B28" s="4" t="s">
        <f>=HYPERLINK("https://www.leilaoonline.com.br/lote/detalhe/82980", " CABOS DE DADOS SEM USO (12 ROLOS) C/305M CADA")</f>
      </c>
      <c r="C28" s="4" t="inlineStr">
        <is>
          <t>Não vendido</t>
        </is>
      </c>
      <c r="D28" s="4" t="inlineStr">
        <is>
          <t>10</t>
        </is>
      </c>
      <c r="E28" s="5" t="inlineStr">
        <is>
          <t>3.350,00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=HYPERLINK("https://www.leilaoonline.com.br/lote/detalhe/82979", "037")</f>
      </c>
      <c r="B29" s="4" t="s">
        <f>=HYPERLINK("https://www.leilaoonline.com.br/lote/detalhe/82979", " CABINE DE PINTURA COM CORTINA D'ÁGUA")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1.250,00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=HYPERLINK("https://www.leilaoonline.com.br/lote/detalhe/82982", "038")</f>
      </c>
      <c r="B30" s="4" t="s">
        <f>=HYPERLINK("https://www.leilaoonline.com.br/lote/detalhe/82982", " SERRA DE FITA VERTICAL PARA MADEIRA")</f>
      </c>
      <c r="C30" s="4" t="inlineStr">
        <is>
          <t>Vendido</t>
        </is>
      </c>
      <c r="D30" s="4" t="inlineStr">
        <is>
          <t>11</t>
        </is>
      </c>
      <c r="E30" s="5" t="inlineStr">
        <is>
          <t>2.500,00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=HYPERLINK("https://www.leilaoonline.com.br/lote/detalhe/82983", "041")</f>
      </c>
      <c r="B31" s="4" t="s">
        <f>=HYPERLINK("https://www.leilaoonline.com.br/lote/detalhe/82983", " LOTE COM 6 CAIXAS TÉRMICAS PARA MARMITA E TAMPAS EXTRAS")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=HYPERLINK("https://www.leilaoonline.com.br/lote/detalhe/82981", "042")</f>
      </c>
      <c r="B32" s="4" t="s">
        <f>=HYPERLINK("https://www.leilaoonline.com.br/lote/detalhe/82981", " JATO DE GRANALHA WHEELABRATOR COM 2 PORTAS PARA NÃO PARAR A PRODUÇÃO")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80.000,00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=HYPERLINK("https://www.leilaoonline.com.br/lote/detalhe/82985", "045")</f>
      </c>
      <c r="B33" s="4" t="s">
        <f>=HYPERLINK("https://www.leilaoonline.com.br/lote/detalhe/82985", " EQUIPAMENTO DESBOBINADOR PNEUMÁTICO C/ REGISTRO DE PRESSÃO")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2.000,00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=HYPERLINK("https://www.leilaoonline.com.br/lote/detalhe/82984", "046")</f>
      </c>
      <c r="B34" s="4" t="s">
        <f>=HYPERLINK("https://www.leilaoonline.com.br/lote/detalhe/82984", " EQUIPAMENTO BOBINADOR/DESBOBINADOR/PUXADOR")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=HYPERLINK("https://www.leilaoonline.com.br/lote/detalhe/82986", "050")</f>
      </c>
      <c r="B35" s="4" t="s">
        <f>=HYPERLINK("https://www.leilaoonline.com.br/lote/detalhe/82986", "FURAKAWA RACK ABERTO ENTERPRISE 45U")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=HYPERLINK("https://www.leilaoonline.com.br/lote/detalhe/82987", "055")</f>
      </c>
      <c r="B36" s="4" t="s">
        <f>=HYPERLINK("https://www.leilaoonline.com.br/lote/detalhe/82987", "2 PIAS COM CUBA; COMPRIMENTO 0,90; LARGURA 0,52; ALTURA 0,12")</f>
      </c>
      <c r="C36" s="4" t="inlineStr">
        <is>
          <t>Vendido</t>
        </is>
      </c>
      <c r="D36" s="4" t="inlineStr">
        <is>
          <t>1</t>
        </is>
      </c>
      <c r="E36" s="5" t="inlineStr">
        <is>
          <t>500,00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=HYPERLINK("https://www.leilaoonline.com.br/lote/detalhe/82989", "057")</f>
      </c>
      <c r="B37" s="4" t="s">
        <f>=HYPERLINK("https://www.leilaoonline.com.br/lote/detalhe/82989", "MOTOR ELÉTRICO WAQ DE 75HP; 100CV RPM 3560RPM VOLT 440")</f>
      </c>
      <c r="C37" s="4" t="inlineStr">
        <is>
          <t>Não vendido</t>
        </is>
      </c>
      <c r="D37" s="4" t="inlineStr">
        <is>
          <t>8</t>
        </is>
      </c>
      <c r="E37" s="5" t="inlineStr">
        <is>
          <t>4.750,00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=HYPERLINK("https://www.leilaoonline.com.br/lote/detalhe/82990", "058")</f>
      </c>
      <c r="B38" s="4" t="s">
        <f>=HYPERLINK("https://www.leilaoonline.com.br/lote/detalhe/82990", "MOTOR ELÉTRICO WAQ DE 75HP; 100CV RPM 3560RPM VOLT 440")</f>
      </c>
      <c r="C38" s="4" t="inlineStr">
        <is>
          <t>Não vendido</t>
        </is>
      </c>
      <c r="D38" s="4" t="inlineStr">
        <is>
          <t>17</t>
        </is>
      </c>
      <c r="E38" s="5" t="inlineStr">
        <is>
          <t>5.250,00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=HYPERLINK("https://www.leilaoonline.com.br/lote/detalhe/82991", "059")</f>
      </c>
      <c r="B39" s="4" t="s">
        <f>=HYPERLINK("https://www.leilaoonline.com.br/lote/detalhe/82991", "LOTE ANT. 106 - MOTOR ELÉTRICO WAQ DE 75HP; 100CV RPM 3560RPM VOLT 440")</f>
      </c>
      <c r="C39" s="4" t="inlineStr">
        <is>
          <t>Vendido</t>
        </is>
      </c>
      <c r="D39" s="4" t="inlineStr">
        <is>
          <t>5</t>
        </is>
      </c>
      <c r="E39" s="5" t="inlineStr">
        <is>
          <t>4.150,00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=HYPERLINK("https://www.leilaoonline.com.br/lote/detalhe/82992", "060")</f>
      </c>
      <c r="B40" s="4" t="s">
        <f>=HYPERLINK("https://www.leilaoonline.com.br/lote/detalhe/82992", "LOTE ANT 107 - MOTOR ELÉTRICO WAQ DE 100HP; 150CV RPM 1785RPM VOLT 220 380 440")</f>
      </c>
      <c r="C40" s="4" t="inlineStr">
        <is>
          <t>Vendido</t>
        </is>
      </c>
      <c r="D40" s="4" t="inlineStr">
        <is>
          <t>24</t>
        </is>
      </c>
      <c r="E40" s="5" t="inlineStr">
        <is>
          <t>11.700,00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=HYPERLINK("https://www.leilaoonline.com.br/lote/detalhe/82993", "061")</f>
      </c>
      <c r="B41" s="4" t="s">
        <f>=HYPERLINK("https://www.leilaoonline.com.br/lote/detalhe/82993", "MOTOR ELÉTRICO WAQ DE 37HP; 50CV RPM 3550RPM VOLT 220 380 440")</f>
      </c>
      <c r="C41" s="4" t="inlineStr">
        <is>
          <t>Não vendido</t>
        </is>
      </c>
      <c r="D41" s="4" t="inlineStr">
        <is>
          <t>7</t>
        </is>
      </c>
      <c r="E41" s="5" t="inlineStr">
        <is>
          <t>4.650,00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=HYPERLINK("https://www.leilaoonline.com.br/lote/detalhe/82994", "062")</f>
      </c>
      <c r="B42" s="4" t="s">
        <f>=HYPERLINK("https://www.leilaoonline.com.br/lote/detalhe/82994", "MOTOR ELÉTRICO DE 25HP; RPM 3540RPM VOLT 220 380 440")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=HYPERLINK("https://www.leilaoonline.com.br/lote/detalhe/82995", "063")</f>
      </c>
      <c r="B43" s="4" t="s">
        <f>=HYPERLINK("https://www.leilaoonline.com.br/lote/detalhe/82995", "MOTOR ELÉTRICO DE 25HP0 RPM 3540RPM VOLT 220 380 440; COM BOMBA DARKA A3E15")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=HYPERLINK("https://www.leilaoonline.com.br/lote/detalhe/82996", "064")</f>
      </c>
      <c r="B44" s="4" t="s">
        <f>=HYPERLINK("https://www.leilaoonline.com.br/lote/detalhe/82996", "MOTOR ELÉTRICO HV33G15 30HP 40CV RPM; 3550RPM VOLT 220 380 440 COM BOMBA DARKA")</f>
      </c>
      <c r="C44" s="4" t="inlineStr">
        <is>
          <t>Não vendido</t>
        </is>
      </c>
      <c r="D44" s="4" t="inlineStr">
        <is>
          <t>19</t>
        </is>
      </c>
      <c r="E44" s="5" t="inlineStr">
        <is>
          <t>3.850,00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=HYPERLINK("https://www.leilaoonline.com.br/lote/detalhe/82997", "065")</f>
      </c>
      <c r="B45" s="4" t="s">
        <f>=HYPERLINK("https://www.leilaoonline.com.br/lote/detalhe/82997", "LOTE ANT 112 - MOTOR ELÉTRICO HV33G15 30HP 40CV RPM; 3550RPM VOLT 220 380 440 COM BOMBA DARKA")</f>
      </c>
      <c r="C45" s="4" t="inlineStr">
        <is>
          <t>Vendido</t>
        </is>
      </c>
      <c r="D45" s="4" t="inlineStr">
        <is>
          <t>17</t>
        </is>
      </c>
      <c r="E45" s="5" t="inlineStr">
        <is>
          <t>3.550,00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=HYPERLINK("https://www.leilaoonline.com.br/lote/detalhe/82988", "108")</f>
      </c>
      <c r="B46" s="4" t="s">
        <f>=HYPERLINK("https://www.leilaoonline.com.br/lote/detalhe/82988", "PISTA DE PATINAÇÃO SINTÉTICA COM PISO EM RESINA E ESTRUTURA DE FERRO APX. 200M²; ACOMPANHA PATINS -  DESMONTADA")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50.000,00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=HYPERLINK("https://www.leilaoonline.com.br/lote/detalhe/82999", "113")</f>
      </c>
      <c r="B47" s="4" t="s">
        <f>=HYPERLINK("https://www.leilaoonline.com.br/lote/detalhe/82999", "LOTE COM APROXIMADAMENTE 1800KG DE PISO PARA MEZANINO - PREÇO POR KG")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4,50</t>
        </is>
      </c>
      <c r="F47" s="4" t="inlineStr">
        <is>
          <t>1.00</t>
        </is>
      </c>
    </row>
    <row collapsed="false" customFormat="false" customHeight="false" hidden="false" ht="12.1" outlineLevel="0" r="48">
      <c r="A48" s="5" t="s">
        <f>=HYPERLINK("https://www.leilaoonline.com.br/lote/detalhe/83000", "114")</f>
      </c>
      <c r="B48" s="4" t="s">
        <f>=HYPERLINK("https://www.leilaoonline.com.br/lote/detalhe/83000", "COMPRESSOR PARAFUSO CHICAGO PNEUMATIC 40CV")</f>
      </c>
      <c r="C48" s="4" t="inlineStr">
        <is>
          <t>Vendido</t>
        </is>
      </c>
      <c r="D48" s="4" t="inlineStr">
        <is>
          <t>37</t>
        </is>
      </c>
      <c r="E48" s="5" t="inlineStr">
        <is>
          <t>6.400,00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=HYPERLINK("https://www.leilaoonline.com.br/lote/detalhe/83792", "115")</f>
      </c>
      <c r="B49" s="4" t="s">
        <f>=HYPERLINK("https://www.leilaoonline.com.br/lote/detalhe/83792", "PRENSA ENFARDADEIRA")</f>
      </c>
      <c r="C49" s="4" t="inlineStr">
        <is>
          <t>Vendido</t>
        </is>
      </c>
      <c r="D49" s="4" t="inlineStr">
        <is>
          <t>15</t>
        </is>
      </c>
      <c r="E49" s="5" t="inlineStr">
        <is>
          <t>6.150,00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=HYPERLINK("https://www.leilaoonline.com.br/lote/detalhe/83008", "117")</f>
      </c>
      <c r="B50" s="4" t="s">
        <f>=HYPERLINK("https://www.leilaoonline.com.br/lote/detalhe/83008", "PRENSA ENFARDADEIRA")</f>
      </c>
      <c r="C50" s="4" t="inlineStr">
        <is>
          <t>Vendido</t>
        </is>
      </c>
      <c r="D50" s="4" t="inlineStr">
        <is>
          <t>14</t>
        </is>
      </c>
      <c r="E50" s="5" t="inlineStr">
        <is>
          <t>6.000,00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=HYPERLINK("https://www.leilaoonline.com.br/lote/detalhe/83001", "121")</f>
      </c>
      <c r="B51" s="4" t="s">
        <f>=HYPERLINK("https://www.leilaoonline.com.br/lote/detalhe/83001", "LAMINADOR ELÉTRICO PARA OURIVES MARCA FEROLLA")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=HYPERLINK("https://www.leilaoonline.com.br/lote/detalhe/83002", "123")</f>
      </c>
      <c r="B52" s="4" t="s">
        <f>=HYPERLINK("https://www.leilaoonline.com.br/lote/detalhe/83002", "COMPRESSOR DENTAL AIR ZAP MOD. DA 1100")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1.000,00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=HYPERLINK("https://www.leilaoonline.com.br/lote/detalhe/83003", "124")</f>
      </c>
      <c r="B53" s="4" t="s">
        <f>=HYPERLINK("https://www.leilaoonline.com.br/lote/detalhe/83003", "COMPRESSOR DENTAL AIR ZAP MOD. DA 1100")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=HYPERLINK("https://www.leilaoonline.com.br/lote/detalhe/83004", "125")</f>
      </c>
      <c r="B54" s="4" t="s">
        <f>=HYPERLINK("https://www.leilaoonline.com.br/lote/detalhe/83004", "COMPRESSOR DENTAL AIR ZAP MOD. DA 1100")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=HYPERLINK("https://www.leilaoonline.com.br/lote/detalhe/83005", "128")</f>
      </c>
      <c r="B55" s="4" t="s">
        <f>=HYPERLINK("https://www.leilaoonline.com.br/lote/detalhe/83005", "BALANCIM HIDRÁULICO POPPI")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1.000,00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=HYPERLINK("https://www.leilaoonline.com.br/lote/detalhe/83006", "130")</f>
      </c>
      <c r="B56" s="4" t="s">
        <f>=HYPERLINK("https://www.leilaoonline.com.br/lote/detalhe/83006", "PLATAFORMA ELEVATÓRIA PARA CAMINHÃO BÁU")</f>
      </c>
      <c r="C56" s="4" t="inlineStr">
        <is>
          <t>Não vendido</t>
        </is>
      </c>
      <c r="D56" s="4" t="inlineStr">
        <is>
          <t>5</t>
        </is>
      </c>
      <c r="E56" s="5" t="inlineStr">
        <is>
          <t>1.600,00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=HYPERLINK("https://www.leilaoonline.com.br/lote/detalhe/83007", "138")</f>
      </c>
      <c r="B57" s="4" t="s">
        <f>=HYPERLINK("https://www.leilaoonline.com.br/lote/detalhe/83007", "TORRE DE EMPILHADEIRA")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=HYPERLINK("https://www.leilaoonline.com.br/lote/detalhe/83010", "147")</f>
      </c>
      <c r="B58" s="4" t="s">
        <f>=HYPERLINK("https://www.leilaoonline.com.br/lote/detalhe/83010", "CARREGADOR DE BATERIA DE EMPILHADEIRA 80V/50A")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1.000,00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=HYPERLINK("https://www.leilaoonline.com.br/lote/detalhe/83011", "148")</f>
      </c>
      <c r="B59" s="4" t="s">
        <f>=HYPERLINK("https://www.leilaoonline.com.br/lote/detalhe/83011", "PENEIRA VIBRATÓRIA VIEIRA")</f>
      </c>
      <c r="C59" s="4" t="inlineStr">
        <is>
          <t>Vendido</t>
        </is>
      </c>
      <c r="D59" s="4" t="inlineStr">
        <is>
          <t>9</t>
        </is>
      </c>
      <c r="E59" s="5" t="inlineStr">
        <is>
          <t>2.200,00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=HYPERLINK("https://www.leilaoonline.com.br/lote/detalhe/83012", "154")</f>
      </c>
      <c r="B60" s="4" t="s">
        <f>=HYPERLINK("https://www.leilaoonline.com.br/lote/detalhe/83012", "FORNO MUFLA")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1.000,00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=HYPERLINK("https://www.leilaoonline.com.br/lote/detalhe/83013", "155")</f>
      </c>
      <c r="B61" s="4" t="s">
        <f>=HYPERLINK("https://www.leilaoonline.com.br/lote/detalhe/83013", "BOMBA ÁGUA QUENTE KARCHER HD-800")</f>
      </c>
      <c r="C61" s="4" t="inlineStr">
        <is>
          <t>Vendido</t>
        </is>
      </c>
      <c r="D61" s="4" t="inlineStr">
        <is>
          <t>4</t>
        </is>
      </c>
      <c r="E61" s="5" t="inlineStr">
        <is>
          <t>950,00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=HYPERLINK("https://www.leilaoonline.com.br/lote/detalhe/83014", "156")</f>
      </c>
      <c r="B62" s="4" t="s">
        <f>=HYPERLINK("https://www.leilaoonline.com.br/lote/detalhe/83014", "MISTURADOR ALIMENTÍCIO EM AÇO INÓX  FERMENTO")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=HYPERLINK("https://www.leilaoonline.com.br/lote/detalhe/83015", "157")</f>
      </c>
      <c r="B63" s="4" t="s">
        <f>=HYPERLINK("https://www.leilaoonline.com.br/lote/detalhe/83015", "GRUPO GERADOR DE ENERGIA 1000KVA PALMERO")</f>
      </c>
      <c r="C63" s="4" t="inlineStr">
        <is>
          <t>Não vendido</t>
        </is>
      </c>
      <c r="D63" s="4" t="inlineStr">
        <is>
          <t>21</t>
        </is>
      </c>
      <c r="E63" s="5" t="inlineStr">
        <is>
          <t>37.500,00</t>
        </is>
      </c>
      <c r="F63" s="4" t="inlineStr">
        <is>
          <t>2250.00</t>
        </is>
      </c>
    </row>
    <row collapsed="false" customFormat="false" customHeight="false" hidden="false" ht="12.1" outlineLevel="0" r="64">
      <c r="A64" s="5" t="s">
        <f>=HYPERLINK("https://www.leilaoonline.com.br/lote/detalhe/83016", "158")</f>
      </c>
      <c r="B64" s="4" t="s">
        <f>=HYPERLINK("https://www.leilaoonline.com.br/lote/detalhe/83016", "TESOURA ROTATIVA PARA CHAPAS")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=HYPERLINK("https://www.leilaoonline.com.br/lote/detalhe/83018", "162")</f>
      </c>
      <c r="B65" s="4" t="s">
        <f>=HYPERLINK("https://www.leilaoonline.com.br/lote/detalhe/83018", "TUNEL DE ENCOLHIMENTO WELDOTRON")</f>
      </c>
      <c r="C65" s="4" t="inlineStr">
        <is>
          <t>Não vendido</t>
        </is>
      </c>
      <c r="D65" s="4" t="inlineStr">
        <is>
          <t>5</t>
        </is>
      </c>
      <c r="E65" s="5" t="inlineStr">
        <is>
          <t>1.600,00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=HYPERLINK("https://www.leilaoonline.com.br/lote/detalhe/83019", "163")</f>
      </c>
      <c r="B66" s="4" t="s">
        <f>=HYPERLINK("https://www.leilaoonline.com.br/lote/detalhe/83019", "PAINEL DE PARTIDA DE GERADORES")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=HYPERLINK("https://www.leilaoonline.com.br/lote/detalhe/83020", "164")</f>
      </c>
      <c r="B67" s="4" t="s">
        <f>=HYPERLINK("https://www.leilaoonline.com.br/lote/detalhe/83020", "CHILLER MECALOR 75000KCAL")</f>
      </c>
      <c r="C67" s="4" t="inlineStr">
        <is>
          <t>Não vendido</t>
        </is>
      </c>
      <c r="D67" s="4" t="inlineStr">
        <is>
          <t>4</t>
        </is>
      </c>
      <c r="E67" s="5" t="inlineStr">
        <is>
          <t>1.450,00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=HYPERLINK("https://www.leilaoonline.com.br/lote/detalhe/83021", "165")</f>
      </c>
      <c r="B68" s="4" t="s">
        <f>=HYPERLINK("https://www.leilaoonline.com.br/lote/detalhe/83021", "LAMINADORA MARCA WV 2017; ROLARIA ANILOX; FORNO 3 ESTÁGIOS; REBOBINADOR; ESPESSURAS DE APLICAÇÃO: 0,06MM a 0,40MM, LARGURA: 1000MM")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=HYPERLINK("https://www.leilaoonline.com.br/lote/detalhe/83022", "201")</f>
      </c>
      <c r="B69" s="4" t="s">
        <f>=HYPERLINK("https://www.leilaoonline.com.br/lote/detalhe/83022", "ESTANTE DE AÇO; PRATELEIRA APROX. 700 KG (PREÇO POR KG) ")</f>
      </c>
      <c r="C69" s="4" t="inlineStr">
        <is>
          <t>Não vendido</t>
        </is>
      </c>
      <c r="D69" s="4" t="inlineStr">
        <is>
          <t>20</t>
        </is>
      </c>
      <c r="E69" s="5" t="inlineStr">
        <is>
          <t>5,90</t>
        </is>
      </c>
      <c r="F69" s="4" t="inlineStr">
        <is>
          <t>0.10</t>
        </is>
      </c>
    </row>
    <row collapsed="false" customFormat="false" customHeight="false" hidden="false" ht="12.1" outlineLevel="0" r="70">
      <c r="A70" s="5" t="s">
        <f>=HYPERLINK("https://www.leilaoonline.com.br/lote/detalhe/83023", "202")</f>
      </c>
      <c r="B70" s="4" t="s">
        <f>=HYPERLINK("https://www.leilaoonline.com.br/lote/detalhe/83023", "ESTANTE DE AÇO; PRATELEIRA APROX. 1000 KG (PREÇO POR KG) ")</f>
      </c>
      <c r="C70" s="4" t="inlineStr">
        <is>
          <t>Não vendido</t>
        </is>
      </c>
      <c r="D70" s="4" t="inlineStr">
        <is>
          <t>17</t>
        </is>
      </c>
      <c r="E70" s="5" t="inlineStr">
        <is>
          <t>5,80</t>
        </is>
      </c>
      <c r="F70" s="4" t="inlineStr">
        <is>
          <t>0.10</t>
        </is>
      </c>
    </row>
    <row collapsed="false" customFormat="false" customHeight="false" hidden="false" ht="12.1" outlineLevel="0" r="71">
      <c r="A71" s="5" t="s">
        <f>=HYPERLINK("https://www.leilaoonline.com.br/lote/detalhe/83024", "207")</f>
      </c>
      <c r="B71" s="4" t="s">
        <f>=HYPERLINK("https://www.leilaoonline.com.br/lote/detalhe/83024", "SECADOR DE AR METALPLAN")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1.000,00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=HYPERLINK("https://www.leilaoonline.com.br/lote/detalhe/83025", "208")</f>
      </c>
      <c r="B72" s="4" t="s">
        <f>=HYPERLINK("https://www.leilaoonline.com.br/lote/detalhe/83025", "MÁQUINA DE JATO DE AREIA")</f>
      </c>
      <c r="C72" s="4" t="inlineStr">
        <is>
          <t>Não vendido</t>
        </is>
      </c>
      <c r="D72" s="4" t="inlineStr">
        <is>
          <t>4</t>
        </is>
      </c>
      <c r="E72" s="5" t="inlineStr">
        <is>
          <t>1.450,00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=HYPERLINK("https://www.leilaoonline.com.br/lote/detalhe/83026", "209")</f>
      </c>
      <c r="B73" s="4" t="s">
        <f>=HYPERLINK("https://www.leilaoonline.com.br/lote/detalhe/83026", "LOTE COM 6 UNIDADES HIDRÁULICAS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=HYPERLINK("https://www.leilaoonline.com.br/lote/detalhe/83027", "210")</f>
      </c>
      <c r="B74" s="4" t="s">
        <f>=HYPERLINK("https://www.leilaoonline.com.br/lote/detalhe/83027", "LOTE COM 9 ARQUIVOS PARA ESCRITÓRIO")</f>
      </c>
      <c r="C74" s="4" t="inlineStr">
        <is>
          <t>Não vendido</t>
        </is>
      </c>
      <c r="D74" s="4" t="inlineStr">
        <is>
          <t>2</t>
        </is>
      </c>
      <c r="E74" s="5" t="inlineStr">
        <is>
          <t>650,00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=HYPERLINK("https://www.leilaoonline.com.br/lote/detalhe/83028", "212")</f>
      </c>
      <c r="B75" s="4" t="s">
        <f>=HYPERLINK("https://www.leilaoonline.com.br/lote/detalhe/83028", "VENTOINHA EXAUSTOR INDUSTRIAL PARA 5 HP 1700RPM")</f>
      </c>
      <c r="C75" s="4" t="inlineStr">
        <is>
          <t>Não vendido</t>
        </is>
      </c>
      <c r="D75" s="4" t="inlineStr">
        <is>
          <t>3</t>
        </is>
      </c>
      <c r="E75" s="5" t="inlineStr">
        <is>
          <t>1.100,00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=HYPERLINK("https://www.leilaoonline.com.br/lote/detalhe/83029", "213")</f>
      </c>
      <c r="B76" s="4" t="s">
        <f>=HYPERLINK("https://www.leilaoonline.com.br/lote/detalhe/83029", "VENTOINHA EXAUSTOR INDUSTRIAL PARA 2 HP 2800RPM")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=HYPERLINK("https://www.leilaoonline.com.br/lote/detalhe/83030", "214")</f>
      </c>
      <c r="B77" s="4" t="s">
        <f>=HYPERLINK("https://www.leilaoonline.com.br/lote/detalhe/83030", "VENTOINHA EXAUSTOR INDUSTRIAL PARA 2 HP 2800RPM")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=HYPERLINK("https://www.leilaoonline.com.br/lote/detalhe/83031", "215")</f>
      </c>
      <c r="B78" s="4" t="s">
        <f>=HYPERLINK("https://www.leilaoonline.com.br/lote/detalhe/83031", "RECUPERADOR/RECICLADOR DE SOLVENTES E THINNER")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800,00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=HYPERLINK("https://www.leilaoonline.com.br/lote/detalhe/83032", "219")</f>
      </c>
      <c r="B79" s="4" t="s">
        <f>=HYPERLINK("https://www.leilaoonline.com.br/lote/detalhe/83032", "MÁQUINA DE LIMPEZA E TROCA DE LÍQUIDO DE ARREFECIMENTO OVERFLUSH")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=HYPERLINK("https://www.leilaoonline.com.br/lote/detalhe/83033", "220")</f>
      </c>
      <c r="B80" s="4" t="s">
        <f>=HYPERLINK("https://www.leilaoonline.com.br/lote/detalhe/83033", "BALANÇA ANTROPOMÉTRICA MECÂNICA 150KG")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250,00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=HYPERLINK("https://www.leilaoonline.com.br/lote/detalhe/83035", "222")</f>
      </c>
      <c r="B81" s="4" t="s">
        <f>=HYPERLINK("https://www.leilaoonline.com.br/lote/detalhe/83035", "TORNO REVOLVER")</f>
      </c>
      <c r="C81" s="4" t="inlineStr">
        <is>
          <t>Não vendido</t>
        </is>
      </c>
      <c r="D81" s="4" t="inlineStr">
        <is>
          <t>2</t>
        </is>
      </c>
      <c r="E81" s="5" t="inlineStr">
        <is>
          <t>650,00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=HYPERLINK("https://www.leilaoonline.com.br/lote/detalhe/83036", "224")</f>
      </c>
      <c r="B82" s="4" t="s">
        <f>=HYPERLINK("https://www.leilaoonline.com.br/lote/detalhe/83036", "LOTE DE PORTA MOLDES E MOLDES PARA ESTAMPARIA PRENSA EXCÊNTRICA PREÇO POR KG")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4,00</t>
        </is>
      </c>
      <c r="F82" s="4" t="inlineStr">
        <is>
          <t>2.50</t>
        </is>
      </c>
    </row>
    <row collapsed="false" customFormat="false" customHeight="false" hidden="false" ht="12.1" outlineLevel="0" r="83">
      <c r="A83" s="5" t="s">
        <f>=HYPERLINK("https://www.leilaoonline.com.br/lote/detalhe/83037", "225")</f>
      </c>
      <c r="B83" s="4" t="s">
        <f>=HYPERLINK("https://www.leilaoonline.com.br/lote/detalhe/83037", "LOTE COM 12 MANGUEIRAS DE INCÊNDIO COM BICOS")</f>
      </c>
      <c r="C83" s="4" t="inlineStr">
        <is>
          <t>Vendido</t>
        </is>
      </c>
      <c r="D83" s="4" t="inlineStr">
        <is>
          <t>10</t>
        </is>
      </c>
      <c r="E83" s="5" t="inlineStr">
        <is>
          <t>2.500,00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=HYPERLINK("https://www.leilaoonline.com.br/lote/detalhe/83038", "228")</f>
      </c>
      <c r="B84" s="4" t="s">
        <f>=HYPERLINK("https://www.leilaoonline.com.br/lote/detalhe/83038", "LOTE COM 12 MANGUEIRAS DE INCÊNDIO ")</f>
      </c>
      <c r="C84" s="4" t="inlineStr">
        <is>
          <t>Vendido</t>
        </is>
      </c>
      <c r="D84" s="4" t="inlineStr">
        <is>
          <t>9</t>
        </is>
      </c>
      <c r="E84" s="5" t="inlineStr">
        <is>
          <t>2.200,00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=HYPERLINK("https://www.leilaoonline.com.br/lote/detalhe/83039", "229")</f>
      </c>
      <c r="B85" s="4" t="s">
        <f>=HYPERLINK("https://www.leilaoonline.com.br/lote/detalhe/83039", "LOTE COM 6 CABEÇOTES PARA ROSQUEADEIRA RIDGID")</f>
      </c>
      <c r="C85" s="4" t="inlineStr">
        <is>
          <t>Não vendido</t>
        </is>
      </c>
      <c r="D85" s="4" t="inlineStr">
        <is>
          <t>2</t>
        </is>
      </c>
      <c r="E85" s="5" t="inlineStr">
        <is>
          <t>1.150,00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=HYPERLINK("https://www.leilaoonline.com.br/lote/detalhe/83040", "230")</f>
      </c>
      <c r="B86" s="4" t="s">
        <f>=HYPERLINK("https://www.leilaoonline.com.br/lote/detalhe/83040", "2 MESAS PARA REFEITÓRIO COM 4 LUGARES")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=HYPERLINK("https://www.leilaoonline.com.br/lote/detalhe/83041", "235")</f>
      </c>
      <c r="B87" s="4" t="s">
        <f>=HYPERLINK("https://www.leilaoonline.com.br/lote/detalhe/83041", "LOTE COM 24 LUMINÁRIAS COM E SEM LÂMPADA")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=HYPERLINK("https://www.leilaoonline.com.br/lote/detalhe/83042", "236")</f>
      </c>
      <c r="B88" s="4" t="s">
        <f>=HYPERLINK("https://www.leilaoonline.com.br/lote/detalhe/83042", "LOTE COM 41 LUMINÁRIAS")</f>
      </c>
      <c r="C88" s="4" t="inlineStr">
        <is>
          <t>Não vendido</t>
        </is>
      </c>
      <c r="D88" s="4" t="inlineStr">
        <is>
          <t>2</t>
        </is>
      </c>
      <c r="E88" s="5" t="inlineStr">
        <is>
          <t>900,00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=HYPERLINK("https://www.leilaoonline.com.br/lote/detalhe/83043", "237")</f>
      </c>
      <c r="B89" s="4" t="s">
        <f>=HYPERLINK("https://www.leilaoonline.com.br/lote/detalhe/83043", "LOTE COM 62 LUMINÁRIAS COM E SEM LÂMPADA")</f>
      </c>
      <c r="C89" s="4" t="inlineStr">
        <is>
          <t>Não vendido</t>
        </is>
      </c>
      <c r="D89" s="4" t="inlineStr">
        <is>
          <t>2</t>
        </is>
      </c>
      <c r="E89" s="5" t="inlineStr">
        <is>
          <t>1.150,00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=HYPERLINK("https://www.leilaoonline.com.br/lote/detalhe/83044", "238")</f>
      </c>
      <c r="B90" s="4" t="s">
        <f>=HYPERLINK("https://www.leilaoonline.com.br/lote/detalhe/83044", "LOTE COM 11 PLACAS DE VIDRO EMOLDURADAS DE APX. 260X120CM, TAMANHOS IGUAIS")</f>
      </c>
      <c r="C90" s="4" t="inlineStr">
        <is>
          <t>Não vendido</t>
        </is>
      </c>
      <c r="D90" s="4" t="inlineStr">
        <is>
          <t>2</t>
        </is>
      </c>
      <c r="E90" s="5" t="inlineStr">
        <is>
          <t>1.150,00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=HYPERLINK("https://www.leilaoonline.com.br/lote/detalhe/83045", "239")</f>
      </c>
      <c r="B91" s="4" t="s">
        <f>=HYPERLINK("https://www.leilaoonline.com.br/lote/detalhe/83045", "LOTE COM 10 PLACAS DE VIDRO EMOLDURADAS DE APX. 260X120CM, TAMANHOS IGUAIS")</f>
      </c>
      <c r="C91" s="4" t="inlineStr">
        <is>
          <t>Não vendido</t>
        </is>
      </c>
      <c r="D91" s="4" t="inlineStr">
        <is>
          <t>6</t>
        </is>
      </c>
      <c r="E91" s="5" t="inlineStr">
        <is>
          <t>1.750,00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=HYPERLINK("https://www.leilaoonline.com.br/lote/detalhe/83046", "240")</f>
      </c>
      <c r="B92" s="4" t="s">
        <f>=HYPERLINK("https://www.leilaoonline.com.br/lote/detalhe/83046", "LOTE COM 7 PLACAS MAIORES (APX. 260X60CM) E 12 MENORES (APX. 260X25CM)")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1.000,00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=HYPERLINK("https://www.leilaoonline.com.br/lote/detalhe/83047", "241")</f>
      </c>
      <c r="B93" s="4" t="s">
        <f>=HYPERLINK("https://www.leilaoonline.com.br/lote/detalhe/83047", "LOTE COM 10 PLACAS DE VIDRO EMOLDURADAS DE APX. 240X80CM, TAMANHOS VARIADOS")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=HYPERLINK("https://www.leilaoonline.com.br/lote/detalhe/83048", "242")</f>
      </c>
      <c r="B94" s="4" t="s">
        <f>=HYPERLINK("https://www.leilaoonline.com.br/lote/detalhe/83048", "LOTE COM 9 PLACAS DE VIDRO EMOLDURADAS DE APX. 260X110CM, TAMANHOS IGUAIS")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=HYPERLINK("https://www.leilaoonline.com.br/lote/detalhe/83049", "245")</f>
      </c>
      <c r="B95" s="4" t="s">
        <f>=HYPERLINK("https://www.leilaoonline.com.br/lote/detalhe/83049", "LOTE COM 4 PLACAS DE VIDRO EMOLDURADAS DE APX. 260X110CM, TAMANHOS IGUAIS")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=HYPERLINK("https://www.leilaoonline.com.br/lote/detalhe/83050", "246")</f>
      </c>
      <c r="B96" s="4" t="s">
        <f>=HYPERLINK("https://www.leilaoonline.com.br/lote/detalhe/83050", "PISO DE EMBORRACHADO MOEDA 50X50CM; APROXIMADAMENTE 400 UNIDADES")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1.000,00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=HYPERLINK("https://www.leilaoonline.com.br/lote/detalhe/83051", "247")</f>
      </c>
      <c r="B97" s="4" t="s">
        <f>=HYPERLINK("https://www.leilaoonline.com.br/lote/detalhe/83051", "EXTRUSORA BALÃO 45MM PARA POLINYLON")</f>
      </c>
      <c r="C97" s="4" t="inlineStr">
        <is>
          <t>Vendido</t>
        </is>
      </c>
      <c r="D97" s="4" t="inlineStr">
        <is>
          <t>20</t>
        </is>
      </c>
      <c r="E97" s="5" t="inlineStr">
        <is>
          <t>7.000,00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=HYPERLINK("https://www.leilaoonline.com.br/lote/detalhe/83052", "248")</f>
      </c>
      <c r="B98" s="4" t="s">
        <f>=HYPERLINK("https://www.leilaoonline.com.br/lote/detalhe/83052", "LOTE COM 2 MESAS DE ESCRITÓRIO")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=HYPERLINK("https://www.leilaoonline.com.br/lote/detalhe/83053", "249")</f>
      </c>
      <c r="B99" s="4" t="s">
        <f>=HYPERLINK("https://www.leilaoonline.com.br/lote/detalhe/83053", "LOTE COM 3 MESAS EM "L" ESCRITÓRIO")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=HYPERLINK("https://www.leilaoonline.com.br/lote/detalhe/83054", "250")</f>
      </c>
      <c r="B100" s="4" t="s">
        <f>=HYPERLINK("https://www.leilaoonline.com.br/lote/detalhe/83054", "MESA DE ESCRITÓRIO")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50,00</t>
        </is>
      </c>
      <c r="F100" s="4" t="inlineStr">
        <is>
          <t>20.00</t>
        </is>
      </c>
    </row>
    <row collapsed="false" customFormat="false" customHeight="false" hidden="false" ht="12.1" outlineLevel="0" r="101">
      <c r="A101" s="5" t="s">
        <f>=HYPERLINK("https://www.leilaoonline.com.br/lote/detalhe/83056", "252")</f>
      </c>
      <c r="B101" s="4" t="s">
        <f>=HYPERLINK("https://www.leilaoonline.com.br/lote/detalhe/83056", "COMPRESSOR DE AR 30 PÉS SCHULZ WAYNE PISTÃO 7,5HP")</f>
      </c>
      <c r="C101" s="4" t="inlineStr">
        <is>
          <t>Não vendido</t>
        </is>
      </c>
      <c r="D101" s="4" t="inlineStr">
        <is>
          <t>12</t>
        </is>
      </c>
      <c r="E101" s="5" t="inlineStr">
        <is>
          <t>2.650,00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=HYPERLINK("https://www.leilaoonline.com.br/lote/detalhe/83057", "253")</f>
      </c>
      <c r="B102" s="4" t="s">
        <f>=HYPERLINK("https://www.leilaoonline.com.br/lote/detalhe/83057", "PRENSA EXCÊNTRICA 4 TONELADAS HARLO")</f>
      </c>
      <c r="C102" s="4" t="inlineStr">
        <is>
          <t>Vendido</t>
        </is>
      </c>
      <c r="D102" s="4" t="inlineStr">
        <is>
          <t>11</t>
        </is>
      </c>
      <c r="E102" s="5" t="inlineStr">
        <is>
          <t>2.500,00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=HYPERLINK("https://www.leilaoonline.com.br/lote/detalhe/83058", "254")</f>
      </c>
      <c r="B103" s="4" t="s">
        <f>=HYPERLINK("https://www.leilaoonline.com.br/lote/detalhe/83058", "PRENSA EXCÊNTRICA 8 TONELADAS HARLO")</f>
      </c>
      <c r="C103" s="4" t="inlineStr">
        <is>
          <t>Não vendido</t>
        </is>
      </c>
      <c r="D103" s="4" t="inlineStr">
        <is>
          <t>12</t>
        </is>
      </c>
      <c r="E103" s="5" t="inlineStr">
        <is>
          <t>2.650,00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=HYPERLINK("https://www.leilaoonline.com.br/lote/detalhe/83059", "255")</f>
      </c>
      <c r="B104" s="4" t="s">
        <f>=HYPERLINK("https://www.leilaoonline.com.br/lote/detalhe/83059", "PRENSA BALANCIM MANUAL 10TON")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=HYPERLINK("https://www.leilaoonline.com.br/lote/detalhe/83060", "256")</f>
      </c>
      <c r="B105" s="4" t="s">
        <f>=HYPERLINK("https://www.leilaoonline.com.br/lote/detalhe/83060", "PRENSA BALANCIM MANUAL 15TON")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=HYPERLINK("https://www.leilaoonline.com.br/lote/detalhe/83061", "257")</f>
      </c>
      <c r="B106" s="4" t="s">
        <f>=HYPERLINK("https://www.leilaoonline.com.br/lote/detalhe/83061", "PRENSA BALANCIM MANUAL 15TON")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1.000,00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=HYPERLINK("https://www.leilaoonline.com.br/lote/detalhe/83062", "258")</f>
      </c>
      <c r="B107" s="4" t="s">
        <f>=HYPERLINK("https://www.leilaoonline.com.br/lote/detalhe/83062", "PÓRTICO 460CM LARGURA X 390 CM ALTURA X 30CM ALT VIGA")</f>
      </c>
      <c r="C107" s="4" t="inlineStr">
        <is>
          <t>Não vendido</t>
        </is>
      </c>
      <c r="D107" s="4" t="inlineStr">
        <is>
          <t>15</t>
        </is>
      </c>
      <c r="E107" s="5" t="inlineStr">
        <is>
          <t>4.500,00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=HYPERLINK("https://www.leilaoonline.com.br/lote/detalhe/83063", "259")</f>
      </c>
      <c r="B108" s="4" t="s">
        <f>=HYPERLINK("https://www.leilaoonline.com.br/lote/detalhe/83063", "PÓRTICO 420CM LARGURA X 300 CM ALTURA X 20CM ALT VIGA")</f>
      </c>
      <c r="C108" s="4" t="inlineStr">
        <is>
          <t>Não vendido</t>
        </is>
      </c>
      <c r="D108" s="4" t="inlineStr">
        <is>
          <t>15</t>
        </is>
      </c>
      <c r="E108" s="5" t="inlineStr">
        <is>
          <t>3.100,00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=HYPERLINK("https://www.leilaoonline.com.br/lote/detalhe/83064", "260")</f>
      </c>
      <c r="B109" s="4" t="s">
        <f>=HYPERLINK("https://www.leilaoonline.com.br/lote/detalhe/83064", "PÓRTICO 330CM LARGURA X 410 CM ALTURA X 20CM ALT VIGA")</f>
      </c>
      <c r="C109" s="4" t="inlineStr">
        <is>
          <t>Não vendido</t>
        </is>
      </c>
      <c r="D109" s="4" t="inlineStr">
        <is>
          <t>13</t>
        </is>
      </c>
      <c r="E109" s="5" t="inlineStr">
        <is>
          <t>2.800,00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=HYPERLINK("https://www.leilaoonline.com.br/lote/detalhe/83065", "263")</f>
      </c>
      <c r="B110" s="4" t="s">
        <f>=HYPERLINK("https://www.leilaoonline.com.br/lote/detalhe/83065", "GUILHOTINA MECÂNICA PARA CHAPAS 1200X2MM")</f>
      </c>
      <c r="C110" s="4" t="inlineStr">
        <is>
          <t>Não vendido</t>
        </is>
      </c>
      <c r="D110" s="4" t="inlineStr">
        <is>
          <t>3</t>
        </is>
      </c>
      <c r="E110" s="5" t="inlineStr">
        <is>
          <t>1.500,00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=HYPERLINK("https://www.leilaoonline.com.br/lote/detalhe/83127", "301")</f>
      </c>
      <c r="B111" s="4" t="s">
        <f>=HYPERLINK("https://www.leilaoonline.com.br/lote/detalhe/83127", "BOMBA DE VÁCUO TIPO ROOTS 15CV")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=HYPERLINK("https://www.leilaoonline.com.br/lote/detalhe/83128", "302")</f>
      </c>
      <c r="B112" s="4" t="s">
        <f>=HYPERLINK("https://www.leilaoonline.com.br/lote/detalhe/83128", "FURADEIRA ROSQUEADERA MELLOMETAL")</f>
      </c>
      <c r="C112" s="4" t="inlineStr">
        <is>
          <t>Não vendido</t>
        </is>
      </c>
      <c r="D112" s="4" t="inlineStr">
        <is>
          <t>4</t>
        </is>
      </c>
      <c r="E112" s="5" t="inlineStr">
        <is>
          <t>1.250,00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=HYPERLINK("https://www.leilaoonline.com.br/lote/detalhe/83129", "304")</f>
      </c>
      <c r="B113" s="4" t="s">
        <f>=HYPERLINK("https://www.leilaoonline.com.br/lote/detalhe/83129", "COMPRESSOR WAYNE 60 PÉS")</f>
      </c>
      <c r="C113" s="4" t="inlineStr">
        <is>
          <t>Não vendido</t>
        </is>
      </c>
      <c r="D113" s="4" t="inlineStr">
        <is>
          <t>23</t>
        </is>
      </c>
      <c r="E113" s="5" t="inlineStr">
        <is>
          <t>4.300,00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=HYPERLINK("https://www.leilaoonline.com.br/lote/detalhe/83142", "305")</f>
      </c>
      <c r="B114" s="4" t="s">
        <f>=HYPERLINK("https://www.leilaoonline.com.br/lote/detalhe/83142", "UNIDADE HIDRÁULICA REXROTH")</f>
      </c>
      <c r="C114" s="4" t="inlineStr">
        <is>
          <t>Não vendido</t>
        </is>
      </c>
      <c r="D114" s="4" t="inlineStr">
        <is>
          <t>2</t>
        </is>
      </c>
      <c r="E114" s="5" t="inlineStr">
        <is>
          <t>750,00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=HYPERLINK("https://www.leilaoonline.com.br/lote/detalhe/83144", "307")</f>
      </c>
      <c r="B115" s="4" t="s">
        <f>=HYPERLINK("https://www.leilaoonline.com.br/lote/detalhe/83144", "ROSQUEADEIRA PARA TUBOS")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1.000,00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=HYPERLINK("https://www.leilaoonline.com.br/lote/detalhe/83146", "308")</f>
      </c>
      <c r="B116" s="4" t="s">
        <f>=HYPERLINK("https://www.leilaoonline.com.br/lote/detalhe/83146", "ROSQUEADEIRA PARA TUBOS")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1.000,00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=HYPERLINK("https://www.leilaoonline.com.br/lote/detalhe/83148", "309")</f>
      </c>
      <c r="B117" s="4" t="s">
        <f>=HYPERLINK("https://www.leilaoonline.com.br/lote/detalhe/83148", "ROSQUEADEIRA PARA TUBOS")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500,00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=HYPERLINK("https://www.leilaoonline.com.br/lote/detalhe/83149", "310")</f>
      </c>
      <c r="B118" s="4" t="s">
        <f>=HYPERLINK("https://www.leilaoonline.com.br/lote/detalhe/83149", "MISTURADOR E PRÉ AQUECEDOR PARA EXTRUSORA PLÁSTICO")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=HYPERLINK("https://www.leilaoonline.com.br/lote/detalhe/83150", "312")</f>
      </c>
      <c r="B119" s="4" t="s">
        <f>=HYPERLINK("https://www.leilaoonline.com.br/lote/detalhe/83150", "MISTURADOR E PRÉ AQUECEDOR PARA EXTRUSORA PLÁSTICO")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1.000,00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=HYPERLINK("https://www.leilaoonline.com.br/lote/detalhe/83152", "313")</f>
      </c>
      <c r="B120" s="4" t="s">
        <f>=HYPERLINK("https://www.leilaoonline.com.br/lote/detalhe/83152", "MÁQUINA PARA PINTURA DE FAIXA VIARIA")</f>
      </c>
      <c r="C120" s="4" t="inlineStr">
        <is>
          <t>Não vendido</t>
        </is>
      </c>
      <c r="D120" s="4" t="inlineStr">
        <is>
          <t>5</t>
        </is>
      </c>
      <c r="E120" s="5" t="inlineStr">
        <is>
          <t>1.600,00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=HYPERLINK("https://www.leilaoonline.com.br/lote/detalhe/83153", "314")</f>
      </c>
      <c r="B121" s="4" t="s">
        <f>=HYPERLINK("https://www.leilaoonline.com.br/lote/detalhe/83153", "MÁQUINA PARA PINTURA DE FAIXA VIARIA")</f>
      </c>
      <c r="C121" s="4" t="inlineStr">
        <is>
          <t>Não vendido</t>
        </is>
      </c>
      <c r="D121" s="4" t="inlineStr">
        <is>
          <t>9</t>
        </is>
      </c>
      <c r="E121" s="5" t="inlineStr">
        <is>
          <t>2.200,00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=HYPERLINK("https://www.leilaoonline.com.br/lote/detalhe/83154", "315")</f>
      </c>
      <c r="B122" s="4" t="s">
        <f>=HYPERLINK("https://www.leilaoonline.com.br/lote/detalhe/83154", "MÁQUINA PARA PINTURA DE FAIXA VIARIA")</f>
      </c>
      <c r="C122" s="4" t="inlineStr">
        <is>
          <t>Não vendido</t>
        </is>
      </c>
      <c r="D122" s="4" t="inlineStr">
        <is>
          <t>1</t>
        </is>
      </c>
      <c r="E122" s="5" t="inlineStr">
        <is>
          <t>1.000,00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=HYPERLINK("https://www.leilaoonline.com.br/lote/detalhe/83155", "317")</f>
      </c>
      <c r="B123" s="4" t="s">
        <f>=HYPERLINK("https://www.leilaoonline.com.br/lote/detalhe/83155", "CLIMATIZADOR DE AR JOAPE")</f>
      </c>
      <c r="C123" s="4" t="inlineStr">
        <is>
          <t>Não vendido</t>
        </is>
      </c>
      <c r="D123" s="4" t="inlineStr">
        <is>
          <t>2</t>
        </is>
      </c>
      <c r="E123" s="5" t="inlineStr">
        <is>
          <t>800,00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=HYPERLINK("https://www.leilaoonline.com.br/lote/detalhe/83156", "319")</f>
      </c>
      <c r="B124" s="4" t="s">
        <f>=HYPERLINK("https://www.leilaoonline.com.br/lote/detalhe/83156", "COMPRESSOR DE AR 30 PÉS SCHULZ WAYNE PISTÃO 7,5HP")</f>
      </c>
      <c r="C124" s="4" t="inlineStr">
        <is>
          <t>Não vendido</t>
        </is>
      </c>
      <c r="D124" s="4" t="inlineStr">
        <is>
          <t>7</t>
        </is>
      </c>
      <c r="E124" s="5" t="inlineStr">
        <is>
          <t>1.900,00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=HYPERLINK("https://www.leilaoonline.com.br/lote/detalhe/83157", "320")</f>
      </c>
      <c r="B125" s="4" t="s">
        <f>=HYPERLINK("https://www.leilaoonline.com.br/lote/detalhe/83157", "GUILHOTINA WMW 2500X12MM (1/2'')")</f>
      </c>
      <c r="C125" s="4" t="inlineStr">
        <is>
          <t>Não vendido</t>
        </is>
      </c>
      <c r="D125" s="4" t="inlineStr">
        <is>
          <t>40</t>
        </is>
      </c>
      <c r="E125" s="5" t="inlineStr">
        <is>
          <t>30.500,00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=HYPERLINK("https://www.leilaoonline.com.br/lote/detalhe/83592", "321")</f>
      </c>
      <c r="B126" s="4" t="s">
        <f>=HYPERLINK("https://www.leilaoonline.com.br/lote/detalhe/83592", "TALHA GUINCHO ELÉTRICO SEMI-NOVO CAPACIDADE 300 A 600KG ELEVAÇÃO 12M/6M")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400,00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=HYPERLINK("https://www.leilaoonline.com.br/lote/detalhe/83631", "322")</f>
      </c>
      <c r="B127" s="4" t="s">
        <f>=HYPERLINK("https://www.leilaoonline.com.br/lote/detalhe/83631", "TALHA GUINCHO ELÉTRICO SEMI-NOVO CAPACIDADE 300 A 600KG ELEVAÇÃO 12M/6M")</f>
      </c>
      <c r="C127" s="4" t="inlineStr">
        <is>
          <t>Não vendido</t>
        </is>
      </c>
      <c r="D127" s="4" t="inlineStr">
        <is>
          <t>2</t>
        </is>
      </c>
      <c r="E127" s="5" t="inlineStr">
        <is>
          <t>500,00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=HYPERLINK("https://www.leilaoonline.com.br/lote/detalhe/83632", "323")</f>
      </c>
      <c r="B128" s="4" t="s">
        <f>=HYPERLINK("https://www.leilaoonline.com.br/lote/detalhe/83632", "TALHA GUINCHO ELÉTRICO SEMI-NOVO CAPACIDADE 300 A 600KG ELEVAÇÃO 12M/6M")</f>
      </c>
      <c r="C128" s="4" t="inlineStr">
        <is>
          <t>Não vendido</t>
        </is>
      </c>
      <c r="D128" s="4" t="inlineStr">
        <is>
          <t>2</t>
        </is>
      </c>
      <c r="E128" s="5" t="inlineStr">
        <is>
          <t>500,00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=HYPERLINK("https://www.leilaoonline.com.br/lote/detalhe/83633", "324")</f>
      </c>
      <c r="B129" s="4" t="s">
        <f>=HYPERLINK("https://www.leilaoonline.com.br/lote/detalhe/83633", "TALHA GUINCHO ELÉTRICO SEMI-NOVO CAPACIDADE 300 A 600KG ELEVAÇÃO 12M/6M")</f>
      </c>
      <c r="C129" s="4" t="inlineStr">
        <is>
          <t>Não vendido</t>
        </is>
      </c>
      <c r="D129" s="4" t="inlineStr">
        <is>
          <t>2</t>
        </is>
      </c>
      <c r="E129" s="5" t="inlineStr">
        <is>
          <t>500,00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=HYPERLINK("https://www.leilaoonline.com.br/lote/detalhe/83634", "325")</f>
      </c>
      <c r="B130" s="4" t="s">
        <f>=HYPERLINK("https://www.leilaoonline.com.br/lote/detalhe/83634", "TALHA GUINCHO ELÉTRICO SEMI-NOVO CAPACIDADE 300 A 600KG ELEVAÇÃO 12M/6M")</f>
      </c>
      <c r="C130" s="4" t="inlineStr">
        <is>
          <t>Não vendido</t>
        </is>
      </c>
      <c r="D130" s="4" t="inlineStr">
        <is>
          <t>3</t>
        </is>
      </c>
      <c r="E130" s="5" t="inlineStr">
        <is>
          <t>600,00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=HYPERLINK("https://www.leilaoonline.com.br/lote/detalhe/83635", "328")</f>
      </c>
      <c r="B131" s="4" t="s">
        <f>=HYPERLINK("https://www.leilaoonline.com.br/lote/detalhe/83635", "TALHA GUINCHO ELÉTRICO SEMI-NOVO CAPACIDADE 300 A 600KG ELEVAÇÃO 12M/6M")</f>
      </c>
      <c r="C131" s="4" t="inlineStr">
        <is>
          <t>Não vendido</t>
        </is>
      </c>
      <c r="D131" s="4" t="inlineStr">
        <is>
          <t>2</t>
        </is>
      </c>
      <c r="E131" s="5" t="inlineStr">
        <is>
          <t>500,00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=HYPERLINK("https://www.leilaoonline.com.br/lote/detalhe/83636", "329")</f>
      </c>
      <c r="B132" s="4" t="s">
        <f>=HYPERLINK("https://www.leilaoonline.com.br/lote/detalhe/83636", "TALHA GUINCHO ELÉTRICO SEMI-NOVO CAPACIDADE 500 A 1000KG ELEVAÇÃO 12M/6M")</f>
      </c>
      <c r="C132" s="4" t="inlineStr">
        <is>
          <t>Vendido</t>
        </is>
      </c>
      <c r="D132" s="4" t="inlineStr">
        <is>
          <t>12</t>
        </is>
      </c>
      <c r="E132" s="5" t="inlineStr">
        <is>
          <t>1.600,00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=HYPERLINK("https://www.leilaoonline.com.br/lote/detalhe/83637", "330")</f>
      </c>
      <c r="B133" s="4" t="s">
        <f>=HYPERLINK("https://www.leilaoonline.com.br/lote/detalhe/83637", "TALHA GUINCHO ELÉTRICO SEMI-NOVO CAPACIDADE 500 A 1000KG ELEVAÇÃO 12M/6M")</f>
      </c>
      <c r="C133" s="4" t="inlineStr">
        <is>
          <t>Vendido</t>
        </is>
      </c>
      <c r="D133" s="4" t="inlineStr">
        <is>
          <t>12</t>
        </is>
      </c>
      <c r="E133" s="5" t="inlineStr">
        <is>
          <t>1.600,00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=HYPERLINK("https://www.leilaoonline.com.br/lote/detalhe/83638", "331")</f>
      </c>
      <c r="B134" s="4" t="s">
        <f>=HYPERLINK("https://www.leilaoonline.com.br/lote/detalhe/83638", "TALHA GUINCHO ELÉTRICO SEMI-NOVO CAPACIDADE 500 A 1000KG ELEVAÇÃO 12M/6M")</f>
      </c>
      <c r="C134" s="4" t="inlineStr">
        <is>
          <t>Vendido</t>
        </is>
      </c>
      <c r="D134" s="4" t="inlineStr">
        <is>
          <t>12</t>
        </is>
      </c>
      <c r="E134" s="5" t="inlineStr">
        <is>
          <t>1.600,00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=HYPERLINK("https://www.leilaoonline.com.br/lote/detalhe/83639", "335")</f>
      </c>
      <c r="B135" s="4" t="s">
        <f>=HYPERLINK("https://www.leilaoonline.com.br/lote/detalhe/83639", "EMPILHADEIRA MANUAL TRANSLIFT 800KG C/PLATAFORMA")</f>
      </c>
      <c r="C135" s="4" t="inlineStr">
        <is>
          <t>Não vendido</t>
        </is>
      </c>
      <c r="D135" s="4" t="inlineStr">
        <is>
          <t>2</t>
        </is>
      </c>
      <c r="E135" s="5" t="inlineStr">
        <is>
          <t>1.150,00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=HYPERLINK("https://www.leilaoonline.com.br/lote/detalhe/83640", "336")</f>
      </c>
      <c r="B136" s="4" t="s">
        <f>=HYPERLINK("https://www.leilaoonline.com.br/lote/detalhe/83640", "EMPILHADEIRA MANUAL TRANSLIFT 800KG")</f>
      </c>
      <c r="C136" s="4" t="inlineStr">
        <is>
          <t>Não vendido</t>
        </is>
      </c>
      <c r="D136" s="4" t="inlineStr">
        <is>
          <t>6</t>
        </is>
      </c>
      <c r="E136" s="5" t="inlineStr">
        <is>
          <t>1.750,00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=HYPERLINK("https://www.leilaoonline.com.br/lote/detalhe/83641", "337")</f>
      </c>
      <c r="B137" s="4" t="s">
        <f>=HYPERLINK("https://www.leilaoonline.com.br/lote/detalhe/83641", "EMPILHADEIRA MANUAL TRANSLIFT 400KG")</f>
      </c>
      <c r="C137" s="4" t="inlineStr">
        <is>
          <t>Não vendido</t>
        </is>
      </c>
      <c r="D137" s="4" t="inlineStr">
        <is>
          <t>18</t>
        </is>
      </c>
      <c r="E137" s="5" t="inlineStr">
        <is>
          <t>1.050,00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=HYPERLINK("https://www.leilaoonline.com.br/lote/detalhe/83642", "338")</f>
      </c>
      <c r="B138" s="4" t="s">
        <f>=HYPERLINK("https://www.leilaoonline.com.br/lote/detalhe/83642", "LIXADEIRA DE CINTA INDUSTRIAL ROCCO")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1.000,00</t>
        </is>
      </c>
      <c r="F138" s="4" t="inlineStr">
        <is>
          <t>150.00</t>
        </is>
      </c>
    </row>
    <row collapsed="false" customFormat="false" customHeight="false" hidden="false" ht="12.1" outlineLevel="0" r="139">
      <c r="A139" s="5" t="s">
        <f>=HYPERLINK("https://www.leilaoonline.com.br/lote/detalhe/83643", "339")</f>
      </c>
      <c r="B139" s="4" t="s">
        <f>=HYPERLINK("https://www.leilaoonline.com.br/lote/detalhe/83643", "EQUIPAMENTO PARA PINTURA ELETROSTATICA TECNOAVANCE")</f>
      </c>
      <c r="C139" s="4" t="inlineStr">
        <is>
          <t>Não vendido</t>
        </is>
      </c>
      <c r="D139" s="4" t="inlineStr">
        <is>
          <t>5</t>
        </is>
      </c>
      <c r="E139" s="5" t="inlineStr">
        <is>
          <t>1.800,00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=HYPERLINK("https://www.leilaoonline.com.br/lote/detalhe/83644", "340")</f>
      </c>
      <c r="B140" s="4" t="s">
        <f>=HYPERLINK("https://www.leilaoonline.com.br/lote/detalhe/83644", "FILTRO MANGA ASPIRADOR DE PÓ COM VENTOINHA")</f>
      </c>
      <c r="C140" s="4" t="inlineStr">
        <is>
          <t>Vendido</t>
        </is>
      </c>
      <c r="D140" s="4" t="inlineStr">
        <is>
          <t>21</t>
        </is>
      </c>
      <c r="E140" s="5" t="inlineStr">
        <is>
          <t>4.000,00</t>
        </is>
      </c>
      <c r="F140" s="4" t="inlineStr">
        <is>
          <t>150.00</t>
        </is>
      </c>
    </row>
    <row collapsed="false" customFormat="false" customHeight="false" hidden="false" ht="12.1" outlineLevel="0" r="141">
      <c r="A141" s="5" t="s">
        <f>=HYPERLINK("https://www.leilaoonline.com.br/lote/detalhe/83802", "341")</f>
      </c>
      <c r="B141" s="4" t="s">
        <f>=HYPERLINK("https://www.leilaoonline.com.br/lote/detalhe/83802", "PRENSA DE FRICÇÃO 250 TON")</f>
      </c>
      <c r="C141" s="4" t="inlineStr">
        <is>
          <t>Não vendido</t>
        </is>
      </c>
      <c r="D141" s="4" t="inlineStr">
        <is>
          <t>2</t>
        </is>
      </c>
      <c r="E141" s="5" t="inlineStr">
        <is>
          <t>1.500,00</t>
        </is>
      </c>
      <c r="F141" s="4" t="inlineStr">
        <is>
          <t>500.00</t>
        </is>
      </c>
    </row>
    <row collapsed="false" customFormat="false" customHeight="false" hidden="false" ht="12.1" outlineLevel="0" r="142">
      <c r="A142" s="5" t="s">
        <f>=HYPERLINK("https://www.leilaoonline.com.br/lote/detalhe/83803", "342")</f>
      </c>
      <c r="B142" s="4" t="s">
        <f>=HYPERLINK("https://www.leilaoonline.com.br/lote/detalhe/83803", "CARRINHO FECHADO PARA FERRAMENTAS COM 2 GAVETAS E 2 PORTAS")</f>
      </c>
      <c r="C142" s="4" t="inlineStr">
        <is>
          <t>Vendido</t>
        </is>
      </c>
      <c r="D142" s="4" t="inlineStr">
        <is>
          <t>6</t>
        </is>
      </c>
      <c r="E142" s="5" t="inlineStr">
        <is>
          <t>450,00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=HYPERLINK("https://www.leilaoonline.com.br/lote/detalhe/83804", "345")</f>
      </c>
      <c r="B143" s="4" t="s">
        <f>=HYPERLINK("https://www.leilaoonline.com.br/lote/detalhe/83804", "CARRINHO FECHADO PARA FERRAMENTAS COM 2 GAVETAS E 2 PORTAS")</f>
      </c>
      <c r="C143" s="4" t="inlineStr">
        <is>
          <t>Vendido</t>
        </is>
      </c>
      <c r="D143" s="4" t="inlineStr">
        <is>
          <t>5</t>
        </is>
      </c>
      <c r="E143" s="5" t="inlineStr">
        <is>
          <t>400,00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=HYPERLINK("https://www.leilaoonline.com.br/lote/detalhe/83805", "346")</f>
      </c>
      <c r="B144" s="4" t="s">
        <f>=HYPERLINK("https://www.leilaoonline.com.br/lote/detalhe/83805", "CARRINHO FECHADO PARA FERRAMENTAS COM 1 GAVETA E 2 PORTAS")</f>
      </c>
      <c r="C144" s="4" t="inlineStr">
        <is>
          <t>Vendido</t>
        </is>
      </c>
      <c r="D144" s="4" t="inlineStr">
        <is>
          <t>5</t>
        </is>
      </c>
      <c r="E144" s="5" t="inlineStr">
        <is>
          <t>400,00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=HYPERLINK("https://www.leilaoonline.com.br/lote/detalhe/83806", "347")</f>
      </c>
      <c r="B145" s="4" t="s">
        <f>=HYPERLINK("https://www.leilaoonline.com.br/lote/detalhe/83806", "CARRINHO FECHADO PARA FERRAMENTAS COM 2 GAVETAS E 2 PORTAS")</f>
      </c>
      <c r="C145" s="4" t="inlineStr">
        <is>
          <t>Vendido</t>
        </is>
      </c>
      <c r="D145" s="4" t="inlineStr">
        <is>
          <t>5</t>
        </is>
      </c>
      <c r="E145" s="5" t="inlineStr">
        <is>
          <t>400,00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=HYPERLINK("https://www.leilaoonline.com.br/lote/detalhe/83807", "348")</f>
      </c>
      <c r="B146" s="4" t="s">
        <f>=HYPERLINK("https://www.leilaoonline.com.br/lote/detalhe/83807", "CARRINHO FECHADO PARA FERRAMENTAS COM 2 GAVETAS E 2 PORTAS")</f>
      </c>
      <c r="C146" s="4" t="inlineStr">
        <is>
          <t>Vendido</t>
        </is>
      </c>
      <c r="D146" s="4" t="inlineStr">
        <is>
          <t>5</t>
        </is>
      </c>
      <c r="E146" s="5" t="inlineStr">
        <is>
          <t>400,00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=HYPERLINK("https://www.leilaoonline.com.br/lote/detalhe/83808", "349")</f>
      </c>
      <c r="B147" s="4" t="s">
        <f>=HYPERLINK("https://www.leilaoonline.com.br/lote/detalhe/83808", "CARRINHO FECHADO PARA FERRAMENTAS COM 2 GAVETAS E 2 PORTAS")</f>
      </c>
      <c r="C147" s="4" t="inlineStr">
        <is>
          <t>Vendido</t>
        </is>
      </c>
      <c r="D147" s="4" t="inlineStr">
        <is>
          <t>5</t>
        </is>
      </c>
      <c r="E147" s="5" t="inlineStr">
        <is>
          <t>400,00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=HYPERLINK("https://www.leilaoonline.com.br/lote/detalhe/83809", "350")</f>
      </c>
      <c r="B148" s="4" t="s">
        <f>=HYPERLINK("https://www.leilaoonline.com.br/lote/detalhe/83809", "AR CONDICIONADO 50.000 BTUS")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1.000,00</t>
        </is>
      </c>
      <c r="F148" s="4" t="inlineStr">
        <is>
          <t>150.00</t>
        </is>
      </c>
    </row>
    <row collapsed="false" customFormat="false" customHeight="false" hidden="false" ht="12.1" outlineLevel="0" r="149">
      <c r="A149" s="5" t="s">
        <f>=HYPERLINK("https://www.leilaoonline.com.br/lote/detalhe/83810", "351")</f>
      </c>
      <c r="B149" s="4" t="s">
        <f>=HYPERLINK("https://www.leilaoonline.com.br/lote/detalhe/83810", "AR CONDICIONADO 50.000 BTUS")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1.000,00</t>
        </is>
      </c>
      <c r="F149" s="4" t="inlineStr">
        <is>
          <t>150.00</t>
        </is>
      </c>
    </row>
    <row collapsed="false" customFormat="false" customHeight="false" hidden="false" ht="12.1" outlineLevel="0" r="150">
      <c r="A150" s="5" t="s">
        <f>=HYPERLINK("https://www.leilaoonline.com.br/lote/detalhe/83811", "352")</f>
      </c>
      <c r="B150" s="4" t="s">
        <f>=HYPERLINK("https://www.leilaoonline.com.br/lote/detalhe/83811", "AR CONDICIONADO 50.000 BTUS")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1.000,00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=HYPERLINK("https://www.leilaoonline.com.br/lote/detalhe/83812", "353")</f>
      </c>
      <c r="B151" s="4" t="s">
        <f>=HYPERLINK("https://www.leilaoonline.com.br/lote/detalhe/83812", "AR CONDICIONADO 50.000 BTUS")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1.000,00</t>
        </is>
      </c>
      <c r="F151" s="4" t="inlineStr">
        <is>
          <t>150.00</t>
        </is>
      </c>
    </row>
    <row collapsed="false" customFormat="false" customHeight="false" hidden="false" ht="12.1" outlineLevel="0" r="152">
      <c r="A152" s="5" t="s">
        <f>=HYPERLINK("https://www.leilaoonline.com.br/lote/detalhe/83813", "354")</f>
      </c>
      <c r="B152" s="4" t="s">
        <f>=HYPERLINK("https://www.leilaoonline.com.br/lote/detalhe/83813", "CARRINHO ABERTO PARA FERRAMENTAS (1 UNIDADE)")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=HYPERLINK("https://www.leilaoonline.com.br/lote/detalhe/83814", "355")</f>
      </c>
      <c r="B153" s="4" t="s">
        <f>=HYPERLINK("https://www.leilaoonline.com.br/lote/detalhe/83814", "CARRINHO ABERTO PARA FERRAMENTAS (1 UNIDADE)")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=HYPERLINK("https://www.leilaoonline.com.br/lote/detalhe/83815", "356")</f>
      </c>
      <c r="B154" s="4" t="s">
        <f>=HYPERLINK("https://www.leilaoonline.com.br/lote/detalhe/83815", "CARRINHO ABERTO PARA FERRAMENTAS (1 UNIDADE)")</f>
      </c>
      <c r="C154" s="4" t="inlineStr">
        <is>
          <t>Não vendido</t>
        </is>
      </c>
      <c r="D154" s="4" t="inlineStr">
        <is>
          <t>1</t>
        </is>
      </c>
      <c r="E154" s="5" t="inlineStr">
        <is>
          <t>200,00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=HYPERLINK("https://www.leilaoonline.com.br/lote/detalhe/83816", "357")</f>
      </c>
      <c r="B155" s="4" t="s">
        <f>=HYPERLINK("https://www.leilaoonline.com.br/lote/detalhe/83816", "CARRINHO ABERTO PARA FERRAMENTAS (1 UNIDADE)")</f>
      </c>
      <c r="C155" s="4" t="inlineStr">
        <is>
          <t>Não vendido</t>
        </is>
      </c>
      <c r="D155" s="4" t="inlineStr">
        <is>
          <t>1</t>
        </is>
      </c>
      <c r="E155" s="5" t="inlineStr">
        <is>
          <t>200,00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=HYPERLINK("https://www.leilaoonline.com.br/lote/detalhe/83817", "358")</f>
      </c>
      <c r="B156" s="4" t="s">
        <f>=HYPERLINK("https://www.leilaoonline.com.br/lote/detalhe/83817", "CARRINHO ABERTO PARA FERRAMENTAS (1 UNIDADE)")</f>
      </c>
      <c r="C156" s="4" t="inlineStr">
        <is>
          <t>Não vendido</t>
        </is>
      </c>
      <c r="D156" s="4" t="inlineStr">
        <is>
          <t>1</t>
        </is>
      </c>
      <c r="E156" s="5" t="inlineStr">
        <is>
          <t>200,00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=HYPERLINK("https://www.leilaoonline.com.br/lote/detalhe/83818", "359")</f>
      </c>
      <c r="B157" s="4" t="s">
        <f>=HYPERLINK("https://www.leilaoonline.com.br/lote/detalhe/83818", "TANQUE DE POLIPROPILENO PARA GALVANOPLASTIA 1600 LITROS")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1.000,00</t>
        </is>
      </c>
      <c r="F157" s="4" t="inlineStr">
        <is>
          <t>150.00</t>
        </is>
      </c>
    </row>
    <row collapsed="false" customFormat="false" customHeight="false" hidden="false" ht="12.1" outlineLevel="0" r="158">
      <c r="A158" s="5" t="s">
        <f>=HYPERLINK("https://www.leilaoonline.com.br/lote/detalhe/83819", "360")</f>
      </c>
      <c r="B158" s="4" t="s">
        <f>=HYPERLINK("https://www.leilaoonline.com.br/lote/detalhe/83819", "TANQUE DE POLIPROPILENO PARA GALVANOPLASTIA 1200 LITROS")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1.000,00</t>
        </is>
      </c>
      <c r="F158" s="4" t="inlineStr">
        <is>
          <t>150.00</t>
        </is>
      </c>
    </row>
    <row collapsed="false" customFormat="false" customHeight="false" hidden="false" ht="12.1" outlineLevel="0" r="159">
      <c r="A159" s="5" t="s">
        <f>=HYPERLINK("https://www.leilaoonline.com.br/lote/detalhe/83820", "361")</f>
      </c>
      <c r="B159" s="4" t="s">
        <f>=HYPERLINK("https://www.leilaoonline.com.br/lote/detalhe/83820", "TANQUE DE POLIPROPILENO PARA GALVANOPLASTIA 150 LITROS")</f>
      </c>
      <c r="C159" s="4" t="inlineStr">
        <is>
          <t>Não vendido</t>
        </is>
      </c>
      <c r="D159" s="4" t="inlineStr">
        <is>
          <t>1</t>
        </is>
      </c>
      <c r="E159" s="5" t="inlineStr">
        <is>
          <t>300,00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=HYPERLINK("https://www.leilaoonline.com.br/lote/detalhe/83821", "362")</f>
      </c>
      <c r="B160" s="4" t="s">
        <f>=HYPERLINK("https://www.leilaoonline.com.br/lote/detalhe/83821", "COLETOR DE PÓ INDUSTRIAL")</f>
      </c>
      <c r="C160" s="4" t="inlineStr">
        <is>
          <t>Vendido</t>
        </is>
      </c>
      <c r="D160" s="4" t="inlineStr">
        <is>
          <t>15</t>
        </is>
      </c>
      <c r="E160" s="5" t="inlineStr">
        <is>
          <t>3.100,00</t>
        </is>
      </c>
      <c r="F160" s="4" t="inlineStr">
        <is>
          <t>150.00</t>
        </is>
      </c>
    </row>
    <row collapsed="false" customFormat="false" customHeight="false" hidden="false" ht="12.1" outlineLevel="0" r="161">
      <c r="A161" s="5" t="s">
        <f>=HYPERLINK("https://www.leilaoonline.com.br/lote/detalhe/83822", "363")</f>
      </c>
      <c r="B161" s="4" t="s">
        <f>=HYPERLINK("https://www.leilaoonline.com.br/lote/detalhe/83822", "PRENSA EXCÊNTRICA 25 TON.")</f>
      </c>
      <c r="C161" s="4" t="inlineStr">
        <is>
          <t>Não vendido</t>
        </is>
      </c>
      <c r="D161" s="4" t="inlineStr">
        <is>
          <t>3</t>
        </is>
      </c>
      <c r="E161" s="5" t="inlineStr">
        <is>
          <t>1.500,00</t>
        </is>
      </c>
      <c r="F161" s="4" t="inlineStr">
        <is>
          <t>250.00</t>
        </is>
      </c>
    </row>
    <row collapsed="false" customFormat="false" customHeight="false" hidden="false" ht="12.1" outlineLevel="0" r="162">
      <c r="A162" s="5" t="s">
        <f>=HYPERLINK("https://www.leilaoonline.com.br/lote/detalhe/83823", "364")</f>
      </c>
      <c r="B162" s="4" t="s">
        <f>=HYPERLINK("https://www.leilaoonline.com.br/lote/detalhe/83823", "PLAINA LIMADORA ZOCCA 900MM")</f>
      </c>
      <c r="C162" s="4" t="inlineStr">
        <is>
          <t>Não vendido</t>
        </is>
      </c>
      <c r="D162" s="4" t="inlineStr">
        <is>
          <t>18</t>
        </is>
      </c>
      <c r="E162" s="5" t="inlineStr">
        <is>
          <t>5.250,00</t>
        </is>
      </c>
      <c r="F162" s="4" t="inlineStr">
        <is>
          <t>150.00</t>
        </is>
      </c>
    </row>
    <row collapsed="false" customFormat="false" customHeight="false" hidden="false" ht="12.1" outlineLevel="0" r="163">
      <c r="A163" s="5" t="s">
        <f>=HYPERLINK("https://www.leilaoonline.com.br/lote/detalhe/83824", "365")</f>
      </c>
      <c r="B163" s="4" t="s">
        <f>=HYPERLINK("https://www.leilaoonline.com.br/lote/detalhe/83824", "ESTRUTURA DE MÁQUINA ROSQUEADEIRA INCOMPLETA")</f>
      </c>
      <c r="C163" s="4" t="inlineStr">
        <is>
          <t>Não vendido</t>
        </is>
      </c>
      <c r="D163" s="4" t="inlineStr">
        <is>
          <t>2</t>
        </is>
      </c>
      <c r="E163" s="5" t="inlineStr">
        <is>
          <t>1.150,00</t>
        </is>
      </c>
      <c r="F163" s="4" t="inlineStr">
        <is>
          <t>150.00</t>
        </is>
      </c>
    </row>
    <row collapsed="false" customFormat="false" customHeight="false" hidden="false" ht="12.1" outlineLevel="0" r="164">
      <c r="A164" s="5" t="s">
        <f>=HYPERLINK("https://www.leilaoonline.com.br/lote/detalhe/83825", "366")</f>
      </c>
      <c r="B164" s="4" t="s">
        <f>=HYPERLINK("https://www.leilaoonline.com.br/lote/detalhe/83825", "ESTRUTURA DE MÁQUINA ROSQUEADEIRA INCOMPLETA")</f>
      </c>
      <c r="C164" s="4" t="inlineStr">
        <is>
          <t>Não vendido</t>
        </is>
      </c>
      <c r="D164" s="4" t="inlineStr">
        <is>
          <t>1</t>
        </is>
      </c>
      <c r="E164" s="5" t="inlineStr">
        <is>
          <t>1.000,00</t>
        </is>
      </c>
      <c r="F164" s="4" t="inlineStr">
        <is>
          <t>150.00</t>
        </is>
      </c>
    </row>
    <row collapsed="false" customFormat="false" customHeight="false" hidden="false" ht="12.1" outlineLevel="0" r="165">
      <c r="A165" s="5" t="s">
        <f>=HYPERLINK("https://www.leilaoonline.com.br/lote/detalhe/83826", "367")</f>
      </c>
      <c r="B165" s="4" t="s">
        <f>=HYPERLINK("https://www.leilaoonline.com.br/lote/detalhe/83826", "SELADORA RAL-TEC")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1.000,00</t>
        </is>
      </c>
      <c r="F165" s="4" t="inlineStr">
        <is>
          <t>150.00</t>
        </is>
      </c>
    </row>
    <row collapsed="false" customFormat="false" customHeight="false" hidden="false" ht="12.1" outlineLevel="0" r="166">
      <c r="A166" s="5" t="s">
        <f>=HYPERLINK("https://www.leilaoonline.com.br/lote/detalhe/83827", "368")</f>
      </c>
      <c r="B166" s="4" t="s">
        <f>=HYPERLINK("https://www.leilaoonline.com.br/lote/detalhe/83827", "PRENSA HIDRÁULICA SACA PINO")</f>
      </c>
      <c r="C166" s="4" t="inlineStr">
        <is>
          <t>Não vendido</t>
        </is>
      </c>
      <c r="D166" s="4" t="inlineStr">
        <is>
          <t>1</t>
        </is>
      </c>
      <c r="E166" s="5" t="inlineStr">
        <is>
          <t>200,00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=HYPERLINK("https://www.leilaoonline.com.br/lote/detalhe/83828", "369")</f>
      </c>
      <c r="B167" s="4" t="s">
        <f>=HYPERLINK("https://www.leilaoonline.com.br/lote/detalhe/83828", "REBARBADOR VIBRATORIO VIBROCHIP")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1.000,00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=HYPERLINK("https://www.leilaoonline.com.br/lote/detalhe/83829", "370")</f>
      </c>
      <c r="B168" s="4" t="s">
        <f>=HYPERLINK("https://www.leilaoonline.com.br/lote/detalhe/83829", "REBARBADOR VIBRATORIO VIBROCHIP")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1.000,00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=HYPERLINK("https://www.leilaoonline.com.br/lote/detalhe/83830", "371")</f>
      </c>
      <c r="B169" s="4" t="s">
        <f>=HYPERLINK("https://www.leilaoonline.com.br/lote/detalhe/83830", "GIRAFA 1000KG")</f>
      </c>
      <c r="C169" s="4" t="inlineStr">
        <is>
          <t>Vendido</t>
        </is>
      </c>
      <c r="D169" s="4" t="inlineStr">
        <is>
          <t>9</t>
        </is>
      </c>
      <c r="E169" s="5" t="inlineStr">
        <is>
          <t>700,00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=HYPERLINK("https://www.leilaoonline.com.br/lote/detalhe/83831", "372")</f>
      </c>
      <c r="B170" s="4" t="s">
        <f>=HYPERLINK("https://www.leilaoonline.com.br/lote/detalhe/83831", "CARRINHO ABERTO PORTA FERRAMENTAS")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500,00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=HYPERLINK("https://www.leilaoonline.com.br/lote/detalhe/83832", "377")</f>
      </c>
      <c r="B171" s="4" t="s">
        <f>=HYPERLINK("https://www.leilaoonline.com.br/lote/detalhe/83832", "MOTOR ELÉTRICO 60HP 4 POLOS 1785RPM 22V/440V")</f>
      </c>
      <c r="C171" s="4" t="inlineStr">
        <is>
          <t>Não vendido</t>
        </is>
      </c>
      <c r="D171" s="4" t="inlineStr">
        <is>
          <t>3</t>
        </is>
      </c>
      <c r="E171" s="5" t="inlineStr">
        <is>
          <t>1.750,00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=HYPERLINK("https://www.leilaoonline.com.br/lote/detalhe/83833", "378")</f>
      </c>
      <c r="B172" s="4" t="s">
        <f>=HYPERLINK("https://www.leilaoonline.com.br/lote/detalhe/83833", "MOTOR ELÉTRICO 60HP 4 POLOS 1785RPM 22V/440V")</f>
      </c>
      <c r="C172" s="4" t="inlineStr">
        <is>
          <t>Vendido</t>
        </is>
      </c>
      <c r="D172" s="4" t="inlineStr">
        <is>
          <t>8</t>
        </is>
      </c>
      <c r="E172" s="5" t="inlineStr">
        <is>
          <t>2.750,00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=HYPERLINK("https://www.leilaoonline.com.br/lote/detalhe/83834", "379")</f>
      </c>
      <c r="B173" s="4" t="s">
        <f>=HYPERLINK("https://www.leilaoonline.com.br/lote/detalhe/83834", "MOTOR ELÉTRICO 60HP 4 POLOS 1785RPM 440V")</f>
      </c>
      <c r="C173" s="4" t="inlineStr">
        <is>
          <t>Não vendido</t>
        </is>
      </c>
      <c r="D173" s="4" t="inlineStr">
        <is>
          <t>1</t>
        </is>
      </c>
      <c r="E173" s="5" t="inlineStr">
        <is>
          <t>1.000,00</t>
        </is>
      </c>
      <c r="F173" s="4" t="inlineStr">
        <is>
          <t>250.00</t>
        </is>
      </c>
    </row>
    <row collapsed="false" customFormat="false" customHeight="false" hidden="false" ht="12.1" outlineLevel="0" r="174">
      <c r="A174" s="5" t="s">
        <f>=HYPERLINK("https://www.leilaoonline.com.br/lote/detalhe/83835", "380")</f>
      </c>
      <c r="B174" s="4" t="s">
        <f>=HYPERLINK("https://www.leilaoonline.com.br/lote/detalhe/83835", "MOTOR ELÉTRICO 60HP 4 POLOS 1785RPM 22V/440V")</f>
      </c>
      <c r="C174" s="4" t="inlineStr">
        <is>
          <t>Vendido</t>
        </is>
      </c>
      <c r="D174" s="4" t="inlineStr">
        <is>
          <t>4</t>
        </is>
      </c>
      <c r="E174" s="5" t="inlineStr">
        <is>
          <t>1.650,00</t>
        </is>
      </c>
      <c r="F174" s="4" t="inlineStr">
        <is>
          <t>150.00</t>
        </is>
      </c>
    </row>
    <row collapsed="false" customFormat="false" customHeight="false" hidden="false" ht="12.1" outlineLevel="0" r="175">
      <c r="A175" s="5" t="s">
        <f>=HYPERLINK("https://www.leilaoonline.com.br/lote/detalhe/83067", "2002")</f>
      </c>
      <c r="B175" s="4" t="s">
        <f>=HYPERLINK("https://www.leilaoonline.com.br/lote/detalhe/83067", "CABEÇOTE DE ESPALMADEIRA PVC FACA SOBRE CILINDRO - CÓD. 525 - CL2022")</f>
      </c>
      <c r="C175" s="4" t="inlineStr">
        <is>
          <t>Não vendido</t>
        </is>
      </c>
      <c r="D175" s="4" t="inlineStr">
        <is>
          <t>1</t>
        </is>
      </c>
      <c r="E175" s="5" t="inlineStr">
        <is>
          <t>875,00</t>
        </is>
      </c>
      <c r="F175" s="4" t="inlineStr">
        <is>
          <t>150.00</t>
        </is>
      </c>
    </row>
    <row collapsed="false" customFormat="false" customHeight="false" hidden="false" ht="12.1" outlineLevel="0" r="176">
      <c r="A176" s="5" t="s">
        <f>=HYPERLINK("https://www.leilaoonline.com.br/lote/detalhe/83068", "2003")</f>
      </c>
      <c r="B176" s="4" t="s">
        <f>=HYPERLINK("https://www.leilaoonline.com.br/lote/detalhe/83068", "CALANDRA ESPALMADEIRA LAMINADO DE PVC - CÓD. 528 - CL2022")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875,00</t>
        </is>
      </c>
      <c r="F176" s="4" t="inlineStr">
        <is>
          <t>150.00</t>
        </is>
      </c>
    </row>
    <row collapsed="false" customFormat="false" customHeight="false" hidden="false" ht="12.1" outlineLevel="0" r="177">
      <c r="A177" s="5" t="s">
        <f>=HYPERLINK("https://www.leilaoonline.com.br/lote/detalhe/83069", "2004")</f>
      </c>
      <c r="B177" s="4" t="s">
        <f>=HYPERLINK("https://www.leilaoonline.com.br/lote/detalhe/83069", "EXTRUSORA DE PLÁSTICO EGAN JOHN BROWN 150MM - CÓD. 725 - CL2022")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130.000,00</t>
        </is>
      </c>
      <c r="F177" s="4" t="inlineStr">
        <is>
          <t>2500.00</t>
        </is>
      </c>
    </row>
    <row collapsed="false" customFormat="false" customHeight="false" hidden="false" ht="12.1" outlineLevel="0" r="178">
      <c r="A178" s="5" t="s">
        <f>=HYPERLINK("https://www.leilaoonline.com.br/lote/detalhe/83070", "2005")</f>
      </c>
      <c r="B178" s="4" t="s">
        <f>=HYPERLINK("https://www.leilaoonline.com.br/lote/detalhe/83070", "EXTRUSORA DE PLÁSTICO EGAN JOHN BROWN 90MM - CÓD. 726 - CL2022")</f>
      </c>
      <c r="C178" s="4" t="inlineStr">
        <is>
          <t>Não vendido</t>
        </is>
      </c>
      <c r="D178" s="4" t="inlineStr">
        <is>
          <t>1</t>
        </is>
      </c>
      <c r="E178" s="5" t="inlineStr">
        <is>
          <t>70.000,00</t>
        </is>
      </c>
      <c r="F178" s="4" t="inlineStr">
        <is>
          <t>2500.00</t>
        </is>
      </c>
    </row>
    <row collapsed="false" customFormat="false" customHeight="false" hidden="false" ht="12.1" outlineLevel="0" r="179">
      <c r="A179" s="5" t="s">
        <f>=HYPERLINK("https://www.leilaoonline.com.br/lote/detalhe/83071", "2006")</f>
      </c>
      <c r="B179" s="4" t="s">
        <f>=HYPERLINK("https://www.leilaoonline.com.br/lote/detalhe/83071", "EXTRUSORA DE PLÁSTICO EGAN JOHN BROWN 90MM - CÓD. 727 - CL2022")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70.000,00</t>
        </is>
      </c>
      <c r="F179" s="4" t="inlineStr">
        <is>
          <t>2500.00</t>
        </is>
      </c>
    </row>
    <row collapsed="false" customFormat="false" customHeight="false" hidden="false" ht="12.1" outlineLevel="0" r="180">
      <c r="A180" s="5" t="s">
        <f>=HYPERLINK("https://www.leilaoonline.com.br/lote/detalhe/83072", "2007")</f>
      </c>
      <c r="B180" s="4" t="s">
        <f>=HYPERLINK("https://www.leilaoonline.com.br/lote/detalhe/83072", "CABEÇOTE FLAT DIE LAMINADO 3000MM - CL2022")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17.500,00</t>
        </is>
      </c>
      <c r="F180" s="4" t="inlineStr">
        <is>
          <t>150.00</t>
        </is>
      </c>
    </row>
    <row collapsed="false" customFormat="false" customHeight="false" hidden="false" ht="12.1" outlineLevel="0" r="181">
      <c r="A181" s="5" t="s">
        <f>=HYPERLINK("https://www.leilaoonline.com.br/lote/detalhe/83073", "2008")</f>
      </c>
      <c r="B181" s="4" t="s">
        <f>=HYPERLINK("https://www.leilaoonline.com.br/lote/detalhe/83073", "CALANDRA DE PLÁSTICO PARA LAMINADOS 3000MM - CL2022")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17.500,00</t>
        </is>
      </c>
      <c r="F181" s="4" t="inlineStr">
        <is>
          <t>150.00</t>
        </is>
      </c>
    </row>
    <row collapsed="false" customFormat="false" customHeight="false" hidden="false" ht="12.1" outlineLevel="0" r="182">
      <c r="A182" s="5" t="s">
        <f>=HYPERLINK("https://www.leilaoonline.com.br/lote/detalhe/83074", "2009")</f>
      </c>
      <c r="B182" s="4" t="s">
        <f>=HYPERLINK("https://www.leilaoonline.com.br/lote/detalhe/83074", "BOBINADOR ORBITAL PARA LAMINADOS 3000MM - CL2022")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12.500,00</t>
        </is>
      </c>
      <c r="F182" s="4" t="inlineStr">
        <is>
          <t>150.00</t>
        </is>
      </c>
    </row>
    <row collapsed="false" customFormat="false" customHeight="false" hidden="false" ht="12.1" outlineLevel="0" r="183">
      <c r="A183" s="5" t="s">
        <f>=HYPERLINK("https://www.leilaoonline.com.br/lote/detalhe/83075", "2010")</f>
      </c>
      <c r="B183" s="4" t="s">
        <f>=HYPERLINK("https://www.leilaoonline.com.br/lote/detalhe/83075", "MISTURADOR E PRÉ AQUECEDOR PARA EXTRUSORA PLÁSTICO - CÓD. 732 - CL2022")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2.125,00</t>
        </is>
      </c>
      <c r="F183" s="4" t="inlineStr">
        <is>
          <t>150.00</t>
        </is>
      </c>
    </row>
    <row collapsed="false" customFormat="false" customHeight="false" hidden="false" ht="12.1" outlineLevel="0" r="184">
      <c r="A184" s="5" t="s">
        <f>=HYPERLINK("https://www.leilaoonline.com.br/lote/detalhe/83076", "2014")</f>
      </c>
      <c r="B184" s="4" t="s">
        <f>=HYPERLINK("https://www.leilaoonline.com.br/lote/detalhe/83076", "AGLUTINADOR DE PLÁSTICO 75HP - CÓD. 560 - CL2022")</f>
      </c>
      <c r="C184" s="4" t="inlineStr">
        <is>
          <t>Vendido</t>
        </is>
      </c>
      <c r="D184" s="4" t="inlineStr">
        <is>
          <t>43</t>
        </is>
      </c>
      <c r="E184" s="5" t="inlineStr">
        <is>
          <t>8.425,00</t>
        </is>
      </c>
      <c r="F184" s="4" t="inlineStr">
        <is>
          <t>150.00</t>
        </is>
      </c>
    </row>
    <row collapsed="false" customFormat="false" customHeight="false" hidden="false" ht="12.1" outlineLevel="0" r="185">
      <c r="A185" s="5" t="s">
        <f>=HYPERLINK("https://www.leilaoonline.com.br/lote/detalhe/83077", "2017")</f>
      </c>
      <c r="B185" s="4" t="s">
        <f>=HYPERLINK("https://www.leilaoonline.com.br/lote/detalhe/83077", "EXTRUSORA PARA LAMINADOS FLAT DIE CALANDRA E PUXADOR - CÓD. 721 - CL2022")</f>
      </c>
      <c r="C185" s="4" t="inlineStr">
        <is>
          <t>Não vendido</t>
        </is>
      </c>
      <c r="D185" s="4" t="inlineStr">
        <is>
          <t>54</t>
        </is>
      </c>
      <c r="E185" s="5" t="inlineStr">
        <is>
          <t>27.990,00</t>
        </is>
      </c>
      <c r="F185" s="4" t="inlineStr">
        <is>
          <t>1250.00</t>
        </is>
      </c>
    </row>
    <row collapsed="false" customFormat="false" customHeight="false" hidden="false" ht="12.1" outlineLevel="0" r="186">
      <c r="A186" s="5" t="s">
        <f>=HYPERLINK("https://www.leilaoonline.com.br/lote/detalhe/83078", "2018")</f>
      </c>
      <c r="B186" s="4" t="s">
        <f>=HYPERLINK("https://www.leilaoonline.com.br/lote/detalhe/83078", "MISTURADOR TIPO V EM AÇO INOX 600 LITROS - CÓD. 572 - CL2022")</f>
      </c>
      <c r="C186" s="4" t="inlineStr">
        <is>
          <t>Não vendido</t>
        </is>
      </c>
      <c r="D186" s="4" t="inlineStr">
        <is>
          <t>3</t>
        </is>
      </c>
      <c r="E186" s="5" t="inlineStr">
        <is>
          <t>3.100,00</t>
        </is>
      </c>
      <c r="F186" s="4" t="inlineStr">
        <is>
          <t>150.00</t>
        </is>
      </c>
    </row>
    <row collapsed="false" customFormat="false" customHeight="false" hidden="false" ht="12.1" outlineLevel="0" r="187">
      <c r="A187" s="5" t="s">
        <f>=HYPERLINK("https://www.leilaoonline.com.br/lote/detalhe/83079", "2019")</f>
      </c>
      <c r="B187" s="4" t="s">
        <f>=HYPERLINK("https://www.leilaoonline.com.br/lote/detalhe/83079", "REATOR BATEDOR AÇO INOX 1/2 CANA 1000 LITROS - Cód. 569 - CL2022")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4.375,00</t>
        </is>
      </c>
      <c r="F187" s="4" t="inlineStr">
        <is>
          <t>150.00</t>
        </is>
      </c>
    </row>
    <row collapsed="false" customFormat="false" customHeight="false" hidden="false" ht="12.1" outlineLevel="0" r="188">
      <c r="A188" s="5" t="s">
        <f>=HYPERLINK("https://www.leilaoonline.com.br/lote/detalhe/83080", "2020")</f>
      </c>
      <c r="B188" s="4" t="s">
        <f>=HYPERLINK("https://www.leilaoonline.com.br/lote/detalhe/83080", "REATOR BATEDOR AÇO INOX 2000 LITROS - CÓD. 573 - CL2022")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4.375,00</t>
        </is>
      </c>
      <c r="F188" s="4" t="inlineStr">
        <is>
          <t>150.00</t>
        </is>
      </c>
    </row>
    <row collapsed="false" customFormat="false" customHeight="false" hidden="false" ht="12.1" outlineLevel="0" r="189">
      <c r="A189" s="5" t="s">
        <f>=HYPERLINK("https://www.leilaoonline.com.br/lote/detalhe/83081", "2021")</f>
      </c>
      <c r="B189" s="4" t="s">
        <f>=HYPERLINK("https://www.leilaoonline.com.br/lote/detalhe/83081", "REATOR AÇO INOX 5000 LITROS MISTURADOR ENCAMISADO - CL2022")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10.500,00</t>
        </is>
      </c>
      <c r="F189" s="4" t="inlineStr">
        <is>
          <t>150.00</t>
        </is>
      </c>
    </row>
    <row collapsed="false" customFormat="false" customHeight="false" hidden="false" ht="12.1" outlineLevel="0" r="190">
      <c r="A190" s="5" t="s">
        <f>=HYPERLINK("https://www.leilaoonline.com.br/lote/detalhe/83083", "2024")</f>
      </c>
      <c r="B190" s="4" t="s">
        <f>=HYPERLINK("https://www.leilaoonline.com.br/lote/detalhe/83083", "BOMBA HELICOIDAL DOSADORA NIETSCH NM045SY01L07V 2002 - CL2022")</f>
      </c>
      <c r="C190" s="4" t="inlineStr">
        <is>
          <t>Não vendido</t>
        </is>
      </c>
      <c r="D190" s="4" t="inlineStr">
        <is>
          <t>14</t>
        </is>
      </c>
      <c r="E190" s="5" t="inlineStr">
        <is>
          <t>3.075,00</t>
        </is>
      </c>
      <c r="F190" s="4" t="inlineStr">
        <is>
          <t>150.00</t>
        </is>
      </c>
    </row>
    <row collapsed="false" customFormat="false" customHeight="false" hidden="false" ht="12.1" outlineLevel="0" r="191">
      <c r="A191" s="5" t="s">
        <f>=HYPERLINK("https://www.leilaoonline.com.br/lote/detalhe/83084", "2029")</f>
      </c>
      <c r="B191" s="4" t="s">
        <f>=HYPERLINK("https://www.leilaoonline.com.br/lote/detalhe/83084", "ELETROFORJA FORNO DE AQUECIMENTO FORJARIA 35KVA - CÓD. 737 - CL2022")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1.300,00</t>
        </is>
      </c>
      <c r="F191" s="4" t="inlineStr">
        <is>
          <t>150.00</t>
        </is>
      </c>
    </row>
    <row collapsed="false" customFormat="false" customHeight="false" hidden="false" ht="12.1" outlineLevel="0" r="192">
      <c r="A192" s="5" t="s">
        <f>=HYPERLINK("https://www.leilaoonline.com.br/lote/detalhe/83085", "2032")</f>
      </c>
      <c r="B192" s="4" t="s">
        <f>=HYPERLINK("https://www.leilaoonline.com.br/lote/detalhe/83085", "PRENSA DE FRICÇÃO FORJARIA GUTMANN 40 TONELADAS - CÓD. 746 - CL2022")</f>
      </c>
      <c r="C192" s="4" t="inlineStr">
        <is>
          <t>Não vendido</t>
        </is>
      </c>
      <c r="D192" s="4" t="inlineStr">
        <is>
          <t>2</t>
        </is>
      </c>
      <c r="E192" s="5" t="inlineStr">
        <is>
          <t>1.275,00</t>
        </is>
      </c>
      <c r="F192" s="4" t="inlineStr">
        <is>
          <t>150.00</t>
        </is>
      </c>
    </row>
    <row collapsed="false" customFormat="false" customHeight="false" hidden="false" ht="12.1" outlineLevel="0" r="193">
      <c r="A193" s="5" t="s">
        <f>=HYPERLINK("https://www.leilaoonline.com.br/lote/detalhe/83086", "2033")</f>
      </c>
      <c r="B193" s="4" t="s">
        <f>=HYPERLINK("https://www.leilaoonline.com.br/lote/detalhe/83086", "PRENSA DE FRICÇÃO FORJARIA GUTMANN 80 TONELADAS - CÓD. 747 - CL2022")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2.125,00</t>
        </is>
      </c>
      <c r="F193" s="4" t="inlineStr">
        <is>
          <t>150.00</t>
        </is>
      </c>
    </row>
    <row collapsed="false" customFormat="false" customHeight="false" hidden="false" ht="12.1" outlineLevel="0" r="194">
      <c r="A194" s="5" t="s">
        <f>=HYPERLINK("https://www.leilaoonline.com.br/lote/detalhe/83087", "2034")</f>
      </c>
      <c r="B194" s="4" t="s">
        <f>=HYPERLINK("https://www.leilaoonline.com.br/lote/detalhe/83087", "PRENSA DE FRICÇÃO FORJARIA WELKO ARIETE 2000 220 TON - CÓD. 749 - CL2022")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5.500,00</t>
        </is>
      </c>
      <c r="F194" s="4" t="inlineStr">
        <is>
          <t>150.00</t>
        </is>
      </c>
    </row>
    <row collapsed="false" customFormat="false" customHeight="false" hidden="false" ht="12.1" outlineLevel="0" r="195">
      <c r="A195" s="5" t="s">
        <f>=HYPERLINK("https://www.leilaoonline.com.br/lote/detalhe/83088", "3015")</f>
      </c>
      <c r="B195" s="4" t="s">
        <f>=HYPERLINK("https://www.leilaoonline.com.br/lote/detalhe/83088", " TORNO MECÂNICO 2350 X 500 MM - CÓD. 597  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1.125,00</t>
        </is>
      </c>
      <c r="F195" s="4" t="inlineStr">
        <is>
          <t>150.00</t>
        </is>
      </c>
    </row>
    <row collapsed="false" customFormat="false" customHeight="false" hidden="false" ht="12.1" outlineLevel="0" r="196">
      <c r="A196" s="5" t="s">
        <f>=HYPERLINK("https://www.leilaoonline.com.br/lote/detalhe/83089", "3023")</f>
      </c>
      <c r="B196" s="4" t="s">
        <f>=HYPERLINK("https://www.leilaoonline.com.br/lote/detalhe/83089", " REATOR AÇO INOX 750 LITROS MISTURADOR ENCAMISADO - CÓD. 576")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4.500,00</t>
        </is>
      </c>
      <c r="F196" s="4" t="inlineStr">
        <is>
          <t>150.00</t>
        </is>
      </c>
    </row>
    <row collapsed="false" customFormat="false" customHeight="false" hidden="false" ht="12.1" outlineLevel="0" r="197">
      <c r="A197" s="5" t="s">
        <f>=HYPERLINK("https://www.leilaoonline.com.br/lote/detalhe/83090", "3028")</f>
      </c>
      <c r="B197" s="4" t="s">
        <f>=HYPERLINK("https://www.leilaoonline.com.br/lote/detalhe/83090", " MISTURADOR ENCAMISADO EM AÇO INOX MOTOR 40CV")</f>
      </c>
      <c r="C197" s="4" t="inlineStr">
        <is>
          <t>Não vendido</t>
        </is>
      </c>
      <c r="D197" s="4" t="inlineStr">
        <is>
          <t>17</t>
        </is>
      </c>
      <c r="E197" s="5" t="inlineStr">
        <is>
          <t>4.150,00</t>
        </is>
      </c>
      <c r="F197" s="4" t="inlineStr">
        <is>
          <t>150.00</t>
        </is>
      </c>
    </row>
    <row collapsed="false" customFormat="false" customHeight="false" hidden="false" ht="12.1" outlineLevel="0" r="198">
      <c r="A198" s="5" t="s">
        <f>=HYPERLINK("https://www.leilaoonline.com.br/lote/detalhe/83091", "3030")</f>
      </c>
      <c r="B198" s="4" t="s">
        <f>=HYPERLINK("https://www.leilaoonline.com.br/lote/detalhe/83091", " MASSEIRA INDUSTRIAL MISTURADOR - CÓD. 696")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1.250,00</t>
        </is>
      </c>
      <c r="F198" s="4" t="inlineStr">
        <is>
          <t>150.00</t>
        </is>
      </c>
    </row>
    <row collapsed="false" customFormat="false" customHeight="false" hidden="false" ht="12.1" outlineLevel="0" r="199">
      <c r="A199" s="5" t="s">
        <f>=HYPERLINK("https://www.leilaoonline.com.br/lote/detalhe/83092", "3037")</f>
      </c>
      <c r="B199" s="4" t="s">
        <f>=HYPERLINK("https://www.leilaoonline.com.br/lote/detalhe/83092", " LAMINADOR BONFANTI CERAMICA TIJOLO VERMELHO BAIANO - CÓD.347")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8.750,00</t>
        </is>
      </c>
      <c r="F199" s="4" t="inlineStr">
        <is>
          <t>150.00</t>
        </is>
      </c>
    </row>
    <row collapsed="false" customFormat="false" customHeight="false" hidden="false" ht="12.1" outlineLevel="0" r="200">
      <c r="A200" s="5" t="s">
        <f>=HYPERLINK("https://www.leilaoonline.com.br/lote/detalhe/83093", "3041")</f>
      </c>
      <c r="B200" s="4" t="s">
        <f>=HYPERLINK("https://www.leilaoonline.com.br/lote/detalhe/83093", " GELADEIRA REFRISAT 30000 KCAL 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3.125,00</t>
        </is>
      </c>
      <c r="F200" s="4" t="inlineStr">
        <is>
          <t>150.00</t>
        </is>
      </c>
    </row>
    <row collapsed="false" customFormat="false" customHeight="false" hidden="false" ht="12.1" outlineLevel="0" r="201">
      <c r="A201" s="5" t="s">
        <f>=HYPERLINK("https://www.leilaoonline.com.br/lote/detalhe/83094", "3047")</f>
      </c>
      <c r="B201" s="4" t="s">
        <f>=HYPERLINK("https://www.leilaoonline.com.br/lote/detalhe/83094", " TERMOREGULADOR VULCANIC ANO 1994 - CÓD. 440")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250,00</t>
        </is>
      </c>
      <c r="F201" s="4" t="inlineStr">
        <is>
          <t>150.00</t>
        </is>
      </c>
    </row>
    <row collapsed="false" customFormat="false" customHeight="false" hidden="false" ht="12.1" outlineLevel="0" r="202">
      <c r="A202" s="5" t="s">
        <f>=HYPERLINK("https://www.leilaoonline.com.br/lote/detalhe/83095", "3060")</f>
      </c>
      <c r="B202" s="4" t="s">
        <f>=HYPERLINK("https://www.leilaoonline.com.br/lote/detalhe/83095", " MOINHO MARTELO TIGRE - CÓD. 535")</f>
      </c>
      <c r="C202" s="4" t="inlineStr">
        <is>
          <t>Não vendido</t>
        </is>
      </c>
      <c r="D202" s="4" t="inlineStr">
        <is>
          <t>2</t>
        </is>
      </c>
      <c r="E202" s="5" t="inlineStr">
        <is>
          <t>1.400,00</t>
        </is>
      </c>
      <c r="F202" s="4" t="inlineStr">
        <is>
          <t>150.00</t>
        </is>
      </c>
    </row>
    <row collapsed="false" customFormat="false" customHeight="false" hidden="false" ht="12.1" outlineLevel="0" r="203">
      <c r="A203" s="5" t="s">
        <f>=HYPERLINK("https://www.leilaoonline.com.br/lote/detalhe/83096", "3064")</f>
      </c>
      <c r="B203" s="4" t="s">
        <f>=HYPERLINK("https://www.leilaoonline.com.br/lote/detalhe/83096", " MÁQUINA EMENDAR TECIDO SINTETICO E COURINO DOHLE - CÓD. 686")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1.500,00</t>
        </is>
      </c>
      <c r="F203" s="4" t="inlineStr">
        <is>
          <t>150.00</t>
        </is>
      </c>
    </row>
    <row collapsed="false" customFormat="false" customHeight="false" hidden="false" ht="12.1" outlineLevel="0" r="204">
      <c r="A204" s="5" t="s">
        <f>=HYPERLINK("https://www.leilaoonline.com.br/lote/detalhe/83097", "3065")</f>
      </c>
      <c r="B204" s="4" t="s">
        <f>=HYPERLINK("https://www.leilaoonline.com.br/lote/detalhe/83097", " CILINDRO MISTURADOR BORRACHA BONITO 700 X 300 MM - CÓD. 555")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6.250,00</t>
        </is>
      </c>
      <c r="F204" s="4" t="inlineStr">
        <is>
          <t>150.00</t>
        </is>
      </c>
    </row>
    <row collapsed="false" customFormat="false" customHeight="false" hidden="false" ht="12.1" outlineLevel="0" r="205">
      <c r="A205" s="5" t="s">
        <f>=HYPERLINK("https://www.leilaoonline.com.br/lote/detalhe/83100", "3071")</f>
      </c>
      <c r="B205" s="4" t="s">
        <f>=HYPERLINK("https://www.leilaoonline.com.br/lote/detalhe/83100", " VIRADOR TAMBOREADOR EM AÇO INÓX 100 LITROS - CÓD. 574")</f>
      </c>
      <c r="C205" s="4" t="inlineStr">
        <is>
          <t>Não vendido</t>
        </is>
      </c>
      <c r="D205" s="4" t="inlineStr">
        <is>
          <t>2</t>
        </is>
      </c>
      <c r="E205" s="5" t="inlineStr">
        <is>
          <t>1.150,00</t>
        </is>
      </c>
      <c r="F205" s="4" t="inlineStr">
        <is>
          <t>150.00</t>
        </is>
      </c>
    </row>
    <row collapsed="false" customFormat="false" customHeight="false" hidden="false" ht="12.1" outlineLevel="0" r="206">
      <c r="A206" s="5" t="s">
        <f>=HYPERLINK("https://www.leilaoonline.com.br/lote/detalhe/83099", "3073")</f>
      </c>
      <c r="B206" s="4" t="s">
        <f>=HYPERLINK("https://www.leilaoonline.com.br/lote/detalhe/83099", " REATOR DE AÇO CARBONO 250 LITROS - CÓD. 579")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625,00</t>
        </is>
      </c>
      <c r="F206" s="4" t="inlineStr">
        <is>
          <t>150.00</t>
        </is>
      </c>
    </row>
    <row collapsed="false" customFormat="false" customHeight="false" hidden="false" ht="12.1" outlineLevel="0" r="207">
      <c r="A207" s="5" t="s">
        <f>=HYPERLINK("https://www.leilaoonline.com.br/lote/detalhe/83101", "3088")</f>
      </c>
      <c r="B207" s="4" t="s">
        <f>=HYPERLINK("https://www.leilaoonline.com.br/lote/detalhe/83101", " GUILHOTINA GRÁFICA FUNTIMOD - CÓD. 99")</f>
      </c>
      <c r="C207" s="4" t="inlineStr">
        <is>
          <t>Não vendido</t>
        </is>
      </c>
      <c r="D207" s="4" t="inlineStr">
        <is>
          <t>3</t>
        </is>
      </c>
      <c r="E207" s="5" t="inlineStr">
        <is>
          <t>800,00</t>
        </is>
      </c>
      <c r="F207" s="4" t="inlineStr">
        <is>
          <t>150.00</t>
        </is>
      </c>
    </row>
    <row collapsed="false" customFormat="false" customHeight="false" hidden="false" ht="12.1" outlineLevel="0" r="208">
      <c r="A208" s="5" t="s">
        <f>=HYPERLINK("https://www.leilaoonline.com.br/lote/detalhe/83103", "3092")</f>
      </c>
      <c r="B208" s="4" t="s">
        <f>=HYPERLINK("https://www.leilaoonline.com.br/lote/detalhe/83103", " MÁQUINA DE DESCASCAR CABO - CÓD. 311")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1.000,00</t>
        </is>
      </c>
      <c r="F208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2026-06-20T00:39:17.00Z</dcterms:created>
  <dc:creator>Tellks Tecnologia</dc:creator>
  <cp:revision>0</cp:revision>
</cp:coreProperties>
</file>