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02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Jaguar XEP 250 • BMW 320 • Civic • Toro • HR-V • Fit • Captiva • Duster e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18/06/2021 15:30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=HYPERLINK("https://www.leilaoonline.com.br/lote/detalhe/87564", "028")</f>
      </c>
      <c r="B11" s="4" t="s">
        <f>=HYPERLINK("https://www.leilaoonline.com.br/lote/detalhe/87564", "I/FORD RANGER XLT 14X; 1999/1999; PRATA; GASOLINA/GAS NATURAL VEICULAR")</f>
      </c>
      <c r="C11" s="4" t="inlineStr">
        <is>
          <t>Não vendido</t>
        </is>
      </c>
      <c r="D11" s="4" t="inlineStr">
        <is>
          <t>14</t>
        </is>
      </c>
      <c r="E11" s="5" t="inlineStr">
        <is>
          <t>11.000,00</t>
        </is>
      </c>
      <c r="F11" s="4" t="inlineStr">
        <is>
          <t>250.00</t>
        </is>
      </c>
    </row>
    <row collapsed="false" customFormat="false" customHeight="false" hidden="false" ht="12.1" outlineLevel="0" r="12">
      <c r="A12" s="5" t="s">
        <f>=HYPERLINK("https://www.leilaoonline.com.br/lote/detalhe/87356", "029")</f>
      </c>
      <c r="B12" s="4" t="s">
        <f>=HYPERLINK("https://www.leilaoonline.com.br/lote/detalhe/87356", "GM/VECTRA SEDAN ELITE; 2010/2011; PRETA; ALCO./GASOL. - FUNCIONANDO")</f>
      </c>
      <c r="C12" s="4" t="inlineStr">
        <is>
          <t>Não vendido</t>
        </is>
      </c>
      <c r="D12" s="4" t="inlineStr">
        <is>
          <t>73</t>
        </is>
      </c>
      <c r="E12" s="5" t="inlineStr">
        <is>
          <t>23.400,00</t>
        </is>
      </c>
      <c r="F12" s="4" t="inlineStr">
        <is>
          <t>150.00</t>
        </is>
      </c>
    </row>
    <row collapsed="false" customFormat="false" customHeight="false" hidden="false" ht="12.1" outlineLevel="0" r="13">
      <c r="A13" s="5" t="s">
        <f>=HYPERLINK("https://www.leilaoonline.com.br/lote/detalhe/87820", "030")</f>
      </c>
      <c r="B13" s="4" t="s">
        <f>=HYPERLINK("https://www.leilaoonline.com.br/lote/detalhe/87820", "I/CHERY CIELO 1.6 HATCH; 2011/2012; PRATA; GASOLINA - FUNCIONANDO")</f>
      </c>
      <c r="C13" s="4" t="inlineStr">
        <is>
          <t>Não vendido</t>
        </is>
      </c>
      <c r="D13" s="4" t="inlineStr">
        <is>
          <t>14</t>
        </is>
      </c>
      <c r="E13" s="5" t="inlineStr">
        <is>
          <t>9.500,00</t>
        </is>
      </c>
      <c r="F13" s="4" t="inlineStr">
        <is>
          <t>250.00</t>
        </is>
      </c>
    </row>
    <row collapsed="false" customFormat="false" customHeight="false" hidden="false" ht="12.1" outlineLevel="0" r="14">
      <c r="A14" s="5" t="s">
        <f>=HYPERLINK("https://www.leilaoonline.com.br/lote/detalhe/87821", "031")</f>
      </c>
      <c r="B14" s="4" t="s">
        <f>=HYPERLINK("https://www.leilaoonline.com.br/lote/detalhe/87821", "MMC/PAJERO TR4 FL 2WD HP; 2012/2013; PRATA; ALCO./GASOL. - FUNCIONANDO")</f>
      </c>
      <c r="C14" s="4" t="inlineStr">
        <is>
          <t>Não vendido</t>
        </is>
      </c>
      <c r="D14" s="4" t="inlineStr">
        <is>
          <t>38</t>
        </is>
      </c>
      <c r="E14" s="5" t="inlineStr">
        <is>
          <t>26.250,00</t>
        </is>
      </c>
      <c r="F14" s="4" t="inlineStr">
        <is>
          <t>150.00</t>
        </is>
      </c>
    </row>
    <row collapsed="false" customFormat="false" customHeight="false" hidden="false" ht="12.1" outlineLevel="0" r="15">
      <c r="A15" s="5" t="s">
        <f>=HYPERLINK("https://www.leilaoonline.com.br/lote/detalhe/87827", "032")</f>
      </c>
      <c r="B15" s="4" t="s">
        <f>=HYPERLINK("https://www.leilaoonline.com.br/lote/detalhe/87827", "FORD/CORCEL; 1976/1976; AZUL; GASOLINA")</f>
      </c>
      <c r="C15" s="4" t="inlineStr">
        <is>
          <t>Não vendido</t>
        </is>
      </c>
      <c r="D15" s="4" t="inlineStr">
        <is>
          <t>6</t>
        </is>
      </c>
      <c r="E15" s="5" t="inlineStr">
        <is>
          <t>5.750,00</t>
        </is>
      </c>
      <c r="F15" s="4" t="inlineStr">
        <is>
          <t>150.00</t>
        </is>
      </c>
    </row>
    <row collapsed="false" customFormat="false" customHeight="false" hidden="false" ht="12.1" outlineLevel="0" r="16">
      <c r="A16" s="5" t="s">
        <f>=HYPERLINK("https://www.leilaoonline.com.br/lote/detalhe/87566", "087")</f>
      </c>
      <c r="B16" s="4" t="s">
        <f>=HYPERLINK("https://www.leilaoonline.com.br/lote/detalhe/87566", "FORD/CARGO 2622 E; 2010/2010; BRANCA; DIESEL; IPVA 2021 PAGO - FUNCIONANDO")</f>
      </c>
      <c r="C16" s="4" t="inlineStr">
        <is>
          <t>Vendido</t>
        </is>
      </c>
      <c r="D16" s="4" t="inlineStr">
        <is>
          <t>76</t>
        </is>
      </c>
      <c r="E16" s="5" t="inlineStr">
        <is>
          <t>94.000,00</t>
        </is>
      </c>
      <c r="F16" s="4" t="inlineStr">
        <is>
          <t>500.00</t>
        </is>
      </c>
    </row>
    <row collapsed="false" customFormat="false" customHeight="false" hidden="false" ht="12.1" outlineLevel="0" r="17">
      <c r="A17" s="5" t="s">
        <f>=HYPERLINK("https://www.leilaoonline.com.br/lote/detalhe/87360", "088")</f>
      </c>
      <c r="B17" s="4" t="s">
        <f>=HYPERLINK("https://www.leilaoonline.com.br/lote/detalhe/87360", "FORD/CARGO 1617; 1992/1993; BRANCA; DIESEL; IPVA 2021 PAGO - FUNCIONANDO")</f>
      </c>
      <c r="C17" s="4" t="inlineStr">
        <is>
          <t>Vendido</t>
        </is>
      </c>
      <c r="D17" s="4" t="inlineStr">
        <is>
          <t>88</t>
        </is>
      </c>
      <c r="E17" s="5" t="inlineStr">
        <is>
          <t>84.000,00</t>
        </is>
      </c>
      <c r="F17" s="4" t="inlineStr">
        <is>
          <t>500.00</t>
        </is>
      </c>
    </row>
    <row collapsed="false" customFormat="false" customHeight="false" hidden="false" ht="12.1" outlineLevel="0" r="18">
      <c r="A18" s="5" t="s">
        <f>=HYPERLINK("https://www.leilaoonline.com.br/lote/detalhe/87361", "089")</f>
      </c>
      <c r="B18" s="4" t="s">
        <f>=HYPERLINK("https://www.leilaoonline.com.br/lote/detalhe/87361", "FIAT/FIORINO 1.4 FLEX; 2016/2016; BRANCA; ALCO./GASOL. ")</f>
      </c>
      <c r="C18" s="4" t="inlineStr">
        <is>
          <t>Não vendido</t>
        </is>
      </c>
      <c r="D18" s="4" t="inlineStr">
        <is>
          <t>32</t>
        </is>
      </c>
      <c r="E18" s="5" t="inlineStr">
        <is>
          <t>43.500,00</t>
        </is>
      </c>
      <c r="F18" s="4" t="inlineStr">
        <is>
          <t>250.00</t>
        </is>
      </c>
    </row>
    <row collapsed="false" customFormat="false" customHeight="false" hidden="false" ht="12.1" outlineLevel="0" r="19">
      <c r="A19" s="5" t="s">
        <f>=HYPERLINK("https://www.leilaoonline.com.br/lote/detalhe/87362", "090")</f>
      </c>
      <c r="B19" s="4" t="s">
        <f>=HYPERLINK("https://www.leilaoonline.com.br/lote/detalhe/87362", "FIAT/FIORINO 1.4 FLEX; 2016/2016; BRANCA; ALCO./GASOL. ")</f>
      </c>
      <c r="C19" s="4" t="inlineStr">
        <is>
          <t>Não vendido</t>
        </is>
      </c>
      <c r="D19" s="4" t="inlineStr">
        <is>
          <t>24</t>
        </is>
      </c>
      <c r="E19" s="5" t="inlineStr">
        <is>
          <t>44.000,00</t>
        </is>
      </c>
      <c r="F19" s="4" t="inlineStr">
        <is>
          <t>250.00</t>
        </is>
      </c>
    </row>
    <row collapsed="false" customFormat="false" customHeight="false" hidden="false" ht="12.1" outlineLevel="0" r="20">
      <c r="A20" s="5" t="s">
        <f>=HYPERLINK("https://www.leilaoonline.com.br/lote/detalhe/87363", "091")</f>
      </c>
      <c r="B20" s="4" t="s">
        <f>=HYPERLINK("https://www.leilaoonline.com.br/lote/detalhe/87363", "FIAT/FIORINO 1.4 FLEX; 2016/2016; BRANCA; ALCO./GASOL. ")</f>
      </c>
      <c r="C20" s="4" t="inlineStr">
        <is>
          <t>Não vendido</t>
        </is>
      </c>
      <c r="D20" s="4" t="inlineStr">
        <is>
          <t>22</t>
        </is>
      </c>
      <c r="E20" s="5" t="inlineStr">
        <is>
          <t>44.000,00</t>
        </is>
      </c>
      <c r="F20" s="4" t="inlineStr">
        <is>
          <t>250.00</t>
        </is>
      </c>
    </row>
    <row collapsed="false" customFormat="false" customHeight="false" hidden="false" ht="12.1" outlineLevel="0" r="21">
      <c r="A21" s="5" t="s">
        <f>=HYPERLINK("https://www.leilaoonline.com.br/lote/detalhe/87364", "092")</f>
      </c>
      <c r="B21" s="4" t="s">
        <f>=HYPERLINK("https://www.leilaoonline.com.br/lote/detalhe/87364", "I/JINBEI FABUSFORMA M35; 2012/2013; BRANCA; GASOLINA - FUNCIONANDO")</f>
      </c>
      <c r="C21" s="4" t="inlineStr">
        <is>
          <t>Não vendido</t>
        </is>
      </c>
      <c r="D21" s="4" t="inlineStr">
        <is>
          <t>4</t>
        </is>
      </c>
      <c r="E21" s="5" t="inlineStr">
        <is>
          <t>19.500,00</t>
        </is>
      </c>
      <c r="F21" s="4" t="inlineStr">
        <is>
          <t>500.00</t>
        </is>
      </c>
    </row>
    <row collapsed="false" customFormat="false" customHeight="false" hidden="false" ht="12.1" outlineLevel="0" r="22">
      <c r="A22" s="5" t="s">
        <f>=HYPERLINK("https://www.leilaoonline.com.br/lote/detalhe/87365", "093")</f>
      </c>
      <c r="B22" s="4" t="s">
        <f>=HYPERLINK("https://www.leilaoonline.com.br/lote/detalhe/87365", "FORD/CARGO 816 S; 2013/2013; BRANCA; DIESEL - EQUIPADO COM CESTO AREO")</f>
      </c>
      <c r="C22" s="4" t="inlineStr">
        <is>
          <t>Não vendido</t>
        </is>
      </c>
      <c r="D22" s="4" t="inlineStr">
        <is>
          <t>26</t>
        </is>
      </c>
      <c r="E22" s="5" t="inlineStr">
        <is>
          <t>82.500,00</t>
        </is>
      </c>
      <c r="F22" s="4" t="inlineStr">
        <is>
          <t>1500.00</t>
        </is>
      </c>
    </row>
    <row collapsed="false" customFormat="false" customHeight="false" hidden="false" ht="12.1" outlineLevel="0" r="23">
      <c r="A23" s="5" t="s">
        <f>=HYPERLINK("https://www.leilaoonline.com.br/lote/detalhe/87366", "094")</f>
      </c>
      <c r="B23" s="4" t="s">
        <f>=HYPERLINK("https://www.leilaoonline.com.br/lote/detalhe/87366", "FORD/CARGO 816 S; 2013/2013; BRANCA; DIESEL - CESTO AÉREO")</f>
      </c>
      <c r="C23" s="4" t="inlineStr">
        <is>
          <t>Não vendido</t>
        </is>
      </c>
      <c r="D23" s="4" t="inlineStr">
        <is>
          <t>30</t>
        </is>
      </c>
      <c r="E23" s="5" t="inlineStr">
        <is>
          <t>90.000,00</t>
        </is>
      </c>
      <c r="F23" s="4" t="inlineStr">
        <is>
          <t>1500.00</t>
        </is>
      </c>
    </row>
    <row collapsed="false" customFormat="false" customHeight="false" hidden="false" ht="12.1" outlineLevel="0" r="24">
      <c r="A24" s="5" t="s">
        <f>=HYPERLINK("https://www.leilaoonline.com.br/lote/detalhe/87367", "095")</f>
      </c>
      <c r="B24" s="4" t="s">
        <f>=HYPERLINK("https://www.leilaoonline.com.br/lote/detalhe/87367", "FORD/CARGO 816 S; 2013/2013; BRANCA; DIESEL - EQUIPADO COM CESTO AREO")</f>
      </c>
      <c r="C24" s="4" t="inlineStr">
        <is>
          <t>Não vendido</t>
        </is>
      </c>
      <c r="D24" s="4" t="inlineStr">
        <is>
          <t>32</t>
        </is>
      </c>
      <c r="E24" s="5" t="inlineStr">
        <is>
          <t>93.000,00</t>
        </is>
      </c>
      <c r="F24" s="4" t="inlineStr">
        <is>
          <t>1500.00</t>
        </is>
      </c>
    </row>
    <row collapsed="false" customFormat="false" customHeight="false" hidden="false" ht="12.1" outlineLevel="0" r="25">
      <c r="A25" s="5" t="s">
        <f>=HYPERLINK("https://www.leilaoonline.com.br/lote/detalhe/87368", "096")</f>
      </c>
      <c r="B25" s="4" t="s">
        <f>=HYPERLINK("https://www.leilaoonline.com.br/lote/detalhe/87368", "I/FIAT DUCATO CARGO B; 2019/2019; AMARELA; DIESEL ")</f>
      </c>
      <c r="C25" s="4" t="inlineStr">
        <is>
          <t>Não vendido</t>
        </is>
      </c>
      <c r="D25" s="4" t="inlineStr">
        <is>
          <t>34</t>
        </is>
      </c>
      <c r="E25" s="5" t="inlineStr">
        <is>
          <t>95.500,00</t>
        </is>
      </c>
      <c r="F25" s="4" t="inlineStr">
        <is>
          <t>1500.00</t>
        </is>
      </c>
    </row>
    <row collapsed="false" customFormat="false" customHeight="false" hidden="false" ht="12.1" outlineLevel="0" r="26">
      <c r="A26" s="5" t="s">
        <f>=HYPERLINK("https://www.leilaoonline.com.br/lote/detalhe/87568", "097")</f>
      </c>
      <c r="B26" s="4" t="s">
        <f>=HYPERLINK("https://www.leilaoonline.com.br/lote/detalhe/87568", "I/M. BENZ 415 CDI SPRINTER M; 2018/2019; BRANCA; DIESEL - FUNCIONANDO")</f>
      </c>
      <c r="C26" s="4" t="inlineStr">
        <is>
          <t>Não vendido</t>
        </is>
      </c>
      <c r="D26" s="4" t="inlineStr">
        <is>
          <t>27</t>
        </is>
      </c>
      <c r="E26" s="5" t="inlineStr">
        <is>
          <t>90.000,00</t>
        </is>
      </c>
      <c r="F26" s="4" t="inlineStr">
        <is>
          <t>1250.00</t>
        </is>
      </c>
    </row>
    <row collapsed="false" customFormat="false" customHeight="false" hidden="false" ht="12.1" outlineLevel="0" r="27">
      <c r="A27" s="5" t="s">
        <f>=HYPERLINK("https://www.leilaoonline.com.br/lote/detalhe/87569", "098")</f>
      </c>
      <c r="B27" s="4" t="s">
        <f>=HYPERLINK("https://www.leilaoonline.com.br/lote/detalhe/87569", "I/M. BENZ 415 CDI SPRINTER M; 2018/2019; BRANCA; DIESEL - FUNCIONANDO")</f>
      </c>
      <c r="C27" s="4" t="inlineStr">
        <is>
          <t>Não vendido</t>
        </is>
      </c>
      <c r="D27" s="4" t="inlineStr">
        <is>
          <t>31</t>
        </is>
      </c>
      <c r="E27" s="5" t="inlineStr">
        <is>
          <t>95.000,00</t>
        </is>
      </c>
      <c r="F27" s="4" t="inlineStr">
        <is>
          <t>1250.00</t>
        </is>
      </c>
    </row>
    <row collapsed="false" customFormat="false" customHeight="false" hidden="false" ht="12.1" outlineLevel="0" r="28">
      <c r="A28" s="5" t="s">
        <f>=HYPERLINK("https://www.leilaoonline.com.br/lote/detalhe/87570", "099")</f>
      </c>
      <c r="B28" s="4" t="s">
        <f>=HYPERLINK("https://www.leilaoonline.com.br/lote/detalhe/87570", "I/M. BENZ 415 CDI SPRINTER M; 2018/2019; BRANCA; DIESEL - FUNCIONANDO")</f>
      </c>
      <c r="C28" s="4" t="inlineStr">
        <is>
          <t>Não vendido</t>
        </is>
      </c>
      <c r="D28" s="4" t="inlineStr">
        <is>
          <t>31</t>
        </is>
      </c>
      <c r="E28" s="5" t="inlineStr">
        <is>
          <t>90.000,00</t>
        </is>
      </c>
      <c r="F28" s="4" t="inlineStr">
        <is>
          <t>1250.00</t>
        </is>
      </c>
    </row>
    <row collapsed="false" customFormat="false" customHeight="false" hidden="false" ht="12.1" outlineLevel="0" r="29">
      <c r="A29" s="5" t="s">
        <f>=HYPERLINK("https://www.leilaoonline.com.br/lote/detalhe/86688", "103")</f>
      </c>
      <c r="B29" s="4" t="s">
        <f>=HYPERLINK("https://www.leilaoonline.com.br/lote/detalhe/86688", "I/M. BENZ 415 CDI SPRINTER M; 2015/2016; BRANCA; DIESEL - FUNCIONANDO")</f>
      </c>
      <c r="C29" s="4" t="inlineStr">
        <is>
          <t>Não vendido</t>
        </is>
      </c>
      <c r="D29" s="4" t="inlineStr">
        <is>
          <t>6</t>
        </is>
      </c>
      <c r="E29" s="5" t="inlineStr">
        <is>
          <t>51.250,00</t>
        </is>
      </c>
      <c r="F29" s="4" t="inlineStr">
        <is>
          <t>1250.00</t>
        </is>
      </c>
    </row>
    <row collapsed="false" customFormat="false" customHeight="false" hidden="false" ht="12.1" outlineLevel="0" r="30">
      <c r="A30" s="5" t="s">
        <f>=HYPERLINK("https://www.leilaoonline.com.br/lote/detalhe/86689", "104")</f>
      </c>
      <c r="B30" s="4" t="s">
        <f>=HYPERLINK("https://www.leilaoonline.com.br/lote/detalhe/86689", "I/M. BENZ 415 CDI SPRINTER M; 2014/2015; BRANCA; DIESEL - FUNCIONANDO")</f>
      </c>
      <c r="C30" s="4" t="inlineStr">
        <is>
          <t>Não vendido</t>
        </is>
      </c>
      <c r="D30" s="4" t="inlineStr">
        <is>
          <t>5</t>
        </is>
      </c>
      <c r="E30" s="5" t="inlineStr">
        <is>
          <t>56.250,00</t>
        </is>
      </c>
      <c r="F30" s="4" t="inlineStr">
        <is>
          <t>1250.00</t>
        </is>
      </c>
    </row>
    <row collapsed="false" customFormat="false" customHeight="false" hidden="false" ht="12.1" outlineLevel="0" r="31">
      <c r="A31" s="5" t="s">
        <f>=HYPERLINK("https://www.leilaoonline.com.br/lote/detalhe/87829", "105")</f>
      </c>
      <c r="B31" s="4" t="s">
        <f>=HYPERLINK("https://www.leilaoonline.com.br/lote/detalhe/87829", "veja o vídeo!! I/M. BENZ 312D SPRINTER M; 1999/2000; VERMELHA; DIESEL")</f>
      </c>
      <c r="C31" s="4" t="inlineStr">
        <is>
          <t>Não vendido</t>
        </is>
      </c>
      <c r="D31" s="4" t="inlineStr">
        <is>
          <t>33</t>
        </is>
      </c>
      <c r="E31" s="5" t="inlineStr">
        <is>
          <t>16.200,00</t>
        </is>
      </c>
      <c r="F31" s="4" t="inlineStr">
        <is>
          <t>550.00</t>
        </is>
      </c>
    </row>
    <row collapsed="false" customFormat="false" customHeight="false" hidden="false" ht="12.1" outlineLevel="0" r="32">
      <c r="A32" s="5" t="s">
        <f>=HYPERLINK("https://www.leilaoonline.com.br/lote/detalhe/87819", "149")</f>
      </c>
      <c r="B32" s="4" t="s">
        <f>=HYPERLINK("https://www.leilaoonline.com.br/lote/detalhe/87819", "veja o vídeo!! HONDA/WR-V EX CVT; 2017/2018; VERMELHA; ALCO./GASOL. - FUNCIONANDO")</f>
      </c>
      <c r="C32" s="4" t="inlineStr">
        <is>
          <t>Não vendido</t>
        </is>
      </c>
      <c r="D32" s="4" t="inlineStr">
        <is>
          <t>54</t>
        </is>
      </c>
      <c r="E32" s="5" t="inlineStr">
        <is>
          <t>59.500,00</t>
        </is>
      </c>
      <c r="F32" s="4" t="inlineStr">
        <is>
          <t>150.00</t>
        </is>
      </c>
    </row>
    <row collapsed="false" customFormat="false" customHeight="false" hidden="false" ht="12.1" outlineLevel="0" r="33">
      <c r="A33" s="5" t="s">
        <f>=HYPERLINK("https://www.leilaoonline.com.br/lote/detalhe/87375", "150")</f>
      </c>
      <c r="B33" s="4" t="s">
        <f>=HYPERLINK("https://www.leilaoonline.com.br/lote/detalhe/87375", "veja o vídeo!! PEUGEOT/HOGGAR XR; 2010/2011; PRATA; ALCO./GASOL. - FUNCIONANDO")</f>
      </c>
      <c r="C33" s="4" t="inlineStr">
        <is>
          <t>Não vendido</t>
        </is>
      </c>
      <c r="D33" s="4" t="inlineStr">
        <is>
          <t>25</t>
        </is>
      </c>
      <c r="E33" s="5" t="inlineStr">
        <is>
          <t>16.400,00</t>
        </is>
      </c>
      <c r="F33" s="4" t="inlineStr">
        <is>
          <t>550.00</t>
        </is>
      </c>
    </row>
    <row collapsed="false" customFormat="false" customHeight="false" hidden="false" ht="12.1" outlineLevel="0" r="34">
      <c r="A34" s="5" t="s">
        <f>=HYPERLINK("https://www.leilaoonline.com.br/lote/detalhe/87376", "151")</f>
      </c>
      <c r="B34" s="4" t="s">
        <f>=HYPERLINK("https://www.leilaoonline.com.br/lote/detalhe/87376", "veja o vídeo!! RENAULT/MASTER BUS16 DCI; 2008/2009; PRATA; DIESEL - FUNCIONANDO")</f>
      </c>
      <c r="C34" s="4" t="inlineStr">
        <is>
          <t>Não vendido</t>
        </is>
      </c>
      <c r="D34" s="4" t="inlineStr">
        <is>
          <t>18</t>
        </is>
      </c>
      <c r="E34" s="5" t="inlineStr">
        <is>
          <t>38.000,00</t>
        </is>
      </c>
      <c r="F34" s="4" t="inlineStr">
        <is>
          <t>1500.00</t>
        </is>
      </c>
    </row>
    <row collapsed="false" customFormat="false" customHeight="false" hidden="false" ht="12.1" outlineLevel="0" r="35">
      <c r="A35" s="5" t="s">
        <f>=HYPERLINK("https://www.leilaoonline.com.br/lote/detalhe/87793", "152")</f>
      </c>
      <c r="B35" s="4" t="s">
        <f>=HYPERLINK("https://www.leilaoonline.com.br/lote/detalhe/87793", "FIAT/PALIO EDX; 1996/1996; AZUL; GASOLINA - FUNCIONANDO")</f>
      </c>
      <c r="C35" s="4" t="inlineStr">
        <is>
          <t>Não vendido</t>
        </is>
      </c>
      <c r="D35" s="4" t="inlineStr">
        <is>
          <t>31</t>
        </is>
      </c>
      <c r="E35" s="5" t="inlineStr">
        <is>
          <t>5.766,66</t>
        </is>
      </c>
      <c r="F35" s="4" t="inlineStr">
        <is>
          <t>150.00</t>
        </is>
      </c>
    </row>
    <row collapsed="false" customFormat="false" customHeight="false" hidden="false" ht="12.1" outlineLevel="0" r="36">
      <c r="A36" s="5" t="s">
        <f>=HYPERLINK("https://www.leilaoonline.com.br/lote/detalhe/86686", "200")</f>
      </c>
      <c r="B36" s="4" t="s">
        <f>=HYPERLINK("https://www.leilaoonline.com.br/lote/detalhe/86686", "I/JINBEI TOPIC L; 2012/2012; BRANCA; GASOLINA - FUNCIONANDO")</f>
      </c>
      <c r="C36" s="4" t="inlineStr">
        <is>
          <t>Não vendido</t>
        </is>
      </c>
      <c r="D36" s="4" t="inlineStr">
        <is>
          <t>10</t>
        </is>
      </c>
      <c r="E36" s="5" t="inlineStr">
        <is>
          <t>12.500,00</t>
        </is>
      </c>
      <c r="F36" s="4" t="inlineStr">
        <is>
          <t>1250.00</t>
        </is>
      </c>
    </row>
    <row collapsed="false" customFormat="false" customHeight="false" hidden="false" ht="12.1" outlineLevel="0" r="37">
      <c r="A37" s="5" t="s">
        <f>=HYPERLINK("https://www.leilaoonline.com.br/lote/detalhe/87324", "201")</f>
      </c>
      <c r="B37" s="4" t="s">
        <f>=HYPERLINK("https://www.leilaoonline.com.br/lote/detalhe/87324", "veja o vídeo!! MBENZ/MPOLO PARADISO R; 2005/2006; AMARELA; DIESEL - FUNCIONANDO")</f>
      </c>
      <c r="C37" s="4" t="inlineStr">
        <is>
          <t>Não vendido</t>
        </is>
      </c>
      <c r="D37" s="4" t="inlineStr">
        <is>
          <t>25</t>
        </is>
      </c>
      <c r="E37" s="5" t="inlineStr">
        <is>
          <t>39.000,00</t>
        </is>
      </c>
      <c r="F37" s="4" t="inlineStr">
        <is>
          <t>1000.00</t>
        </is>
      </c>
    </row>
    <row collapsed="false" customFormat="false" customHeight="false" hidden="false" ht="12.1" outlineLevel="0" r="38">
      <c r="A38" s="5" t="s">
        <f>=HYPERLINK("https://www.leilaoonline.com.br/lote/detalhe/87374", "202")</f>
      </c>
      <c r="B38" s="4" t="s">
        <f>=HYPERLINK("https://www.leilaoonline.com.br/lote/detalhe/87374", "veja o vídeo!! HONDA WR-V EXL CVT; 2020/2021; VERMELHA; ALC./GASOL; APROX 6.500 KM - FUNCIONANDO")</f>
      </c>
      <c r="C38" s="4" t="inlineStr">
        <is>
          <t>Não vendido</t>
        </is>
      </c>
      <c r="D38" s="4" t="inlineStr">
        <is>
          <t>48</t>
        </is>
      </c>
      <c r="E38" s="5" t="inlineStr">
        <is>
          <t>76.250,00</t>
        </is>
      </c>
      <c r="F38" s="4" t="inlineStr">
        <is>
          <t>1250.00</t>
        </is>
      </c>
    </row>
    <row collapsed="false" customFormat="false" customHeight="false" hidden="false" ht="12.1" outlineLevel="0" r="39">
      <c r="A39" s="5" t="s">
        <f>=HYPERLINK("https://www.leilaoonline.com.br/lote/detalhe/86707", "204")</f>
      </c>
      <c r="B39" s="4" t="s">
        <f>=HYPERLINK("https://www.leilaoonline.com.br/lote/detalhe/86707", "veja o vídeo!! HONDA/FIT EXL CVT; 2019/2019; CINZA; ALCO./GASOL. - FUNCIONANDO")</f>
      </c>
      <c r="C39" s="4" t="inlineStr">
        <is>
          <t>Não vendido</t>
        </is>
      </c>
      <c r="D39" s="4" t="inlineStr">
        <is>
          <t>18</t>
        </is>
      </c>
      <c r="E39" s="5" t="inlineStr">
        <is>
          <t>58.750,00</t>
        </is>
      </c>
      <c r="F39" s="4" t="inlineStr">
        <is>
          <t>1250.00</t>
        </is>
      </c>
    </row>
    <row collapsed="false" customFormat="false" customHeight="false" hidden="false" ht="12.1" outlineLevel="0" r="40">
      <c r="A40" s="5" t="s">
        <f>=HYPERLINK("https://www.leilaoonline.com.br/lote/detalhe/86708", "205")</f>
      </c>
      <c r="B40" s="4" t="s">
        <f>=HYPERLINK("https://www.leilaoonline.com.br/lote/detalhe/86708", "veja o vídeo!! RENAULT/DUSTER 20 D 4X2; 2016/2016; PRETA; ALCO./GASOL. - FUNCIONANDO")</f>
      </c>
      <c r="C40" s="4" t="inlineStr">
        <is>
          <t>Não vendido</t>
        </is>
      </c>
      <c r="D40" s="4" t="inlineStr">
        <is>
          <t>9</t>
        </is>
      </c>
      <c r="E40" s="5" t="inlineStr">
        <is>
          <t>32.800,00</t>
        </is>
      </c>
      <c r="F40" s="4" t="inlineStr">
        <is>
          <t>550.00</t>
        </is>
      </c>
    </row>
    <row collapsed="false" customFormat="false" customHeight="false" hidden="false" ht="12.1" outlineLevel="0" r="41">
      <c r="A41" s="5" t="s">
        <f>=HYPERLINK("https://www.leilaoonline.com.br/lote/detalhe/86685", "207")</f>
      </c>
      <c r="B41" s="4" t="s">
        <f>=HYPERLINK("https://www.leilaoonline.com.br/lote/detalhe/86685", "HB20 10M VISION; 2019/2020; BRANCA; ALCO./GASOL.; IPVA 2021 PAGO - FUNCIONANDO")</f>
      </c>
      <c r="C41" s="4" t="inlineStr">
        <is>
          <t>Não vendido</t>
        </is>
      </c>
      <c r="D41" s="4" t="inlineStr">
        <is>
          <t>21</t>
        </is>
      </c>
      <c r="E41" s="5" t="inlineStr">
        <is>
          <t>39.500,00</t>
        </is>
      </c>
      <c r="F41" s="4" t="inlineStr">
        <is>
          <t>500.00</t>
        </is>
      </c>
    </row>
    <row collapsed="false" customFormat="false" customHeight="false" hidden="false" ht="12.1" outlineLevel="0" r="42">
      <c r="A42" s="5" t="s">
        <f>=HYPERLINK("https://www.leilaoonline.com.br/lote/detalhe/86704", "208")</f>
      </c>
      <c r="B42" s="4" t="s">
        <f>=HYPERLINK("https://www.leilaoonline.com.br/lote/detalhe/86704", "veja o vídeo!! HONDA/HR-V EX CVT; 2017/2018; PRATA; ALCO./GASOL. - FUNCIONANDO")</f>
      </c>
      <c r="C42" s="4" t="inlineStr">
        <is>
          <t>Vendido</t>
        </is>
      </c>
      <c r="D42" s="4" t="inlineStr">
        <is>
          <t>89</t>
        </is>
      </c>
      <c r="E42" s="5" t="inlineStr">
        <is>
          <t>69.750,00</t>
        </is>
      </c>
      <c r="F42" s="4" t="inlineStr">
        <is>
          <t>500.00</t>
        </is>
      </c>
    </row>
    <row collapsed="false" customFormat="false" customHeight="false" hidden="false" ht="12.1" outlineLevel="0" r="43">
      <c r="A43" s="5" t="s">
        <f>=HYPERLINK("https://www.leilaoonline.com.br/lote/detalhe/86706", "209")</f>
      </c>
      <c r="B43" s="4" t="s">
        <f>=HYPERLINK("https://www.leilaoonline.com.br/lote/detalhe/86706", "veja o vídeo!! I/JAG XE P250 R-SPORT; 2018/2018; PRETA; GASOLINA - FUNCIONANDO")</f>
      </c>
      <c r="C43" s="4" t="inlineStr">
        <is>
          <t>Não vendido</t>
        </is>
      </c>
      <c r="D43" s="4" t="inlineStr">
        <is>
          <t>51</t>
        </is>
      </c>
      <c r="E43" s="5" t="inlineStr">
        <is>
          <t>117.750,00</t>
        </is>
      </c>
      <c r="F43" s="4" t="inlineStr">
        <is>
          <t>1550.00</t>
        </is>
      </c>
    </row>
    <row collapsed="false" customFormat="false" customHeight="false" hidden="false" ht="12.1" outlineLevel="0" r="44">
      <c r="A44" s="5" t="s">
        <f>=HYPERLINK("https://www.leilaoonline.com.br/lote/detalhe/86698", "210")</f>
      </c>
      <c r="B44" s="4" t="s">
        <f>=HYPERLINK("https://www.leilaoonline.com.br/lote/detalhe/86698", "veja o vídeo!! I/HYUNDAI; AZERA 3.0 V6; 2012/2013; PRATA; GASOLINA - FUNCIONANDO")</f>
      </c>
      <c r="C44" s="4" t="inlineStr">
        <is>
          <t>Não vendido</t>
        </is>
      </c>
      <c r="D44" s="4" t="inlineStr">
        <is>
          <t>12</t>
        </is>
      </c>
      <c r="E44" s="5" t="inlineStr">
        <is>
          <t>28.500,00</t>
        </is>
      </c>
      <c r="F44" s="4" t="inlineStr">
        <is>
          <t>1250.00</t>
        </is>
      </c>
    </row>
    <row collapsed="false" customFormat="false" customHeight="false" hidden="false" ht="12.1" outlineLevel="0" r="45">
      <c r="A45" s="5" t="s">
        <f>=HYPERLINK("https://www.leilaoonline.com.br/lote/detalhe/86808", "211")</f>
      </c>
      <c r="B45" s="4" t="s">
        <f>=HYPERLINK("https://www.leilaoonline.com.br/lote/detalhe/86808", "veja o vídeo!! I/BMW 320I 3B11; 2013/2014; CINZA; GASOLINA - FUNCIONANDO")</f>
      </c>
      <c r="C45" s="4" t="inlineStr">
        <is>
          <t>Vendido</t>
        </is>
      </c>
      <c r="D45" s="4" t="inlineStr">
        <is>
          <t>41</t>
        </is>
      </c>
      <c r="E45" s="5" t="inlineStr">
        <is>
          <t>61.000,00</t>
        </is>
      </c>
      <c r="F45" s="4" t="inlineStr">
        <is>
          <t>1000.00</t>
        </is>
      </c>
    </row>
    <row collapsed="false" customFormat="false" customHeight="false" hidden="false" ht="12.1" outlineLevel="0" r="46">
      <c r="A46" s="5" t="s">
        <f>=HYPERLINK("https://www.leilaoonline.com.br/lote/detalhe/86888", "212")</f>
      </c>
      <c r="B46" s="4" t="s">
        <f>=HYPERLINK("https://www.leilaoonline.com.br/lote/detalhe/86888", "veja o vídeo!! I/BMW 320I VA71; 2006/2007; PRATA; GASOLINA - FUNCIONANDO")</f>
      </c>
      <c r="C46" s="4" t="inlineStr">
        <is>
          <t>Não vendido</t>
        </is>
      </c>
      <c r="D46" s="4" t="inlineStr">
        <is>
          <t>48</t>
        </is>
      </c>
      <c r="E46" s="5" t="inlineStr">
        <is>
          <t>39.250,00</t>
        </is>
      </c>
      <c r="F46" s="4" t="inlineStr">
        <is>
          <t>250.00</t>
        </is>
      </c>
    </row>
    <row collapsed="false" customFormat="false" customHeight="false" hidden="false" ht="12.1" outlineLevel="0" r="47">
      <c r="A47" s="5" t="s">
        <f>=HYPERLINK("https://www.leilaoonline.com.br/lote/detalhe/87823", "213")</f>
      </c>
      <c r="B47" s="4" t="s">
        <f>=HYPERLINK("https://www.leilaoonline.com.br/lote/detalhe/87823", "veja o vídeo!! HONDA/FIT EX CVT; 2015/2016; PRETA; ALCO./GASOL. - FUNCIONANDO")</f>
      </c>
      <c r="C47" s="4" t="inlineStr">
        <is>
          <t>Vendido</t>
        </is>
      </c>
      <c r="D47" s="4" t="inlineStr">
        <is>
          <t>70</t>
        </is>
      </c>
      <c r="E47" s="5" t="inlineStr">
        <is>
          <t>41.000,00</t>
        </is>
      </c>
      <c r="F47" s="4" t="inlineStr">
        <is>
          <t>500.00</t>
        </is>
      </c>
    </row>
    <row collapsed="false" customFormat="false" customHeight="false" hidden="false" ht="12.1" outlineLevel="0" r="48">
      <c r="A48" s="5" t="s">
        <f>=HYPERLINK("https://www.leilaoonline.com.br/lote/detalhe/87824", "214")</f>
      </c>
      <c r="B48" s="4" t="s">
        <f>=HYPERLINK("https://www.leilaoonline.com.br/lote/detalhe/87824", "veja o vídeo!! HONDA/FIT LX FLEX; 2013/2014; CINZA; ALCO./GASOL. - FUNCIONANDO")</f>
      </c>
      <c r="C48" s="4" t="inlineStr">
        <is>
          <t>Não vendido</t>
        </is>
      </c>
      <c r="D48" s="4" t="inlineStr">
        <is>
          <t>52</t>
        </is>
      </c>
      <c r="E48" s="5" t="inlineStr">
        <is>
          <t>31.000,00</t>
        </is>
      </c>
      <c r="F48" s="4" t="inlineStr">
        <is>
          <t>250.00</t>
        </is>
      </c>
    </row>
    <row collapsed="false" customFormat="false" customHeight="false" hidden="false" ht="12.1" outlineLevel="0" r="49">
      <c r="A49" s="5" t="s">
        <f>=HYPERLINK("https://www.leilaoonline.com.br/lote/detalhe/86702", "215")</f>
      </c>
      <c r="B49" s="4" t="s">
        <f>=HYPERLINK("https://www.leilaoonline.com.br/lote/detalhe/86702", "veja o vídeo!! I/HYUNDAI I30 2.0; 2011/2012; PRETA; GASOLINA; IPVA 2021 PAGO - FUNCIONANDO")</f>
      </c>
      <c r="C49" s="4" t="inlineStr">
        <is>
          <t>Não vendido</t>
        </is>
      </c>
      <c r="D49" s="4" t="inlineStr">
        <is>
          <t>90</t>
        </is>
      </c>
      <c r="E49" s="5" t="inlineStr">
        <is>
          <t>25.450,00</t>
        </is>
      </c>
      <c r="F49" s="4" t="inlineStr">
        <is>
          <t>250.00</t>
        </is>
      </c>
    </row>
    <row collapsed="false" customFormat="false" customHeight="false" hidden="false" ht="12.1" outlineLevel="0" r="50">
      <c r="A50" s="5" t="s">
        <f>=HYPERLINK("https://www.leilaoonline.com.br/lote/detalhe/87818", "218")</f>
      </c>
      <c r="B50" s="4" t="s">
        <f>=HYPERLINK("https://www.leilaoonline.com.br/lote/detalhe/87818", "veja o vídeo!! I/VW JETTA 2.0T; 2012/2013; VERMELHA; GASOLINA - FUNCIONANDO")</f>
      </c>
      <c r="C50" s="4" t="inlineStr">
        <is>
          <t>Não vendido</t>
        </is>
      </c>
      <c r="D50" s="4" t="inlineStr">
        <is>
          <t>66</t>
        </is>
      </c>
      <c r="E50" s="5" t="inlineStr">
        <is>
          <t>43.250,00</t>
        </is>
      </c>
      <c r="F50" s="4" t="inlineStr">
        <is>
          <t>250.00</t>
        </is>
      </c>
    </row>
    <row collapsed="false" customFormat="false" customHeight="false" hidden="false" ht="12.1" outlineLevel="0" r="51">
      <c r="A51" s="5" t="s">
        <f>=HYPERLINK("https://www.leilaoonline.com.br/lote/detalhe/86700", "219")</f>
      </c>
      <c r="B51" s="4" t="s">
        <f>=HYPERLINK("https://www.leilaoonline.com.br/lote/detalhe/86700", "I/CHEV SONIC LT HB MT; 2013/2013; BRANCA; ALCO./GASOL. - FUNCIONANDO")</f>
      </c>
      <c r="C51" s="4" t="inlineStr">
        <is>
          <t>Não vendido</t>
        </is>
      </c>
      <c r="D51" s="4" t="inlineStr">
        <is>
          <t>33</t>
        </is>
      </c>
      <c r="E51" s="5" t="inlineStr">
        <is>
          <t>22.250,00</t>
        </is>
      </c>
      <c r="F51" s="4" t="inlineStr">
        <is>
          <t>550.00</t>
        </is>
      </c>
    </row>
    <row collapsed="false" customFormat="false" customHeight="false" hidden="false" ht="12.1" outlineLevel="0" r="52">
      <c r="A52" s="5" t="s">
        <f>=HYPERLINK("https://www.leilaoonline.com.br/lote/detalhe/86802", "220")</f>
      </c>
      <c r="B52" s="4" t="s">
        <f>=HYPERLINK("https://www.leilaoonline.com.br/lote/detalhe/86802", "veja o vídeo!! I/MMC OUTLANDER 2.4 4WD; 2008/2009; PRATA; GASOLINA - FUNCIONANDO")</f>
      </c>
      <c r="C52" s="4" t="inlineStr">
        <is>
          <t>Vendido</t>
        </is>
      </c>
      <c r="D52" s="4" t="inlineStr">
        <is>
          <t>23</t>
        </is>
      </c>
      <c r="E52" s="5" t="inlineStr">
        <is>
          <t>25.750,00</t>
        </is>
      </c>
      <c r="F52" s="4" t="inlineStr">
        <is>
          <t>250.00</t>
        </is>
      </c>
    </row>
    <row collapsed="false" customFormat="false" customHeight="false" hidden="false" ht="12.1" outlineLevel="0" r="53">
      <c r="A53" s="5" t="s">
        <f>=HYPERLINK("https://www.leilaoonline.com.br/lote/detalhe/86703", "221")</f>
      </c>
      <c r="B53" s="4" t="s">
        <f>=HYPERLINK("https://www.leilaoonline.com.br/lote/detalhe/86703", "HONDA/CIVIC LXR; 2014/2014; CINZA; ALCO./GASOL. - FUNCIONANDO")</f>
      </c>
      <c r="C53" s="4" t="inlineStr">
        <is>
          <t>Não vendido</t>
        </is>
      </c>
      <c r="D53" s="4" t="inlineStr">
        <is>
          <t>17</t>
        </is>
      </c>
      <c r="E53" s="5" t="inlineStr">
        <is>
          <t>37.000,00</t>
        </is>
      </c>
      <c r="F53" s="4" t="inlineStr">
        <is>
          <t>1250.00</t>
        </is>
      </c>
    </row>
    <row collapsed="false" customFormat="false" customHeight="false" hidden="false" ht="12.1" outlineLevel="0" r="54">
      <c r="A54" s="5" t="s">
        <f>=HYPERLINK("https://www.leilaoonline.com.br/lote/detalhe/86705", "222")</f>
      </c>
      <c r="B54" s="4" t="s">
        <f>=HYPERLINK("https://www.leilaoonline.com.br/lote/detalhe/86705", "veja o vídeo!! I/GM; CAPTIVA SPORT 2.4; 2010/2011; PRETA; GASOLINA - FUNCIONANDO")</f>
      </c>
      <c r="C54" s="4" t="inlineStr">
        <is>
          <t>Não vendido</t>
        </is>
      </c>
      <c r="D54" s="4" t="inlineStr">
        <is>
          <t>19</t>
        </is>
      </c>
      <c r="E54" s="5" t="inlineStr">
        <is>
          <t>23.750,00</t>
        </is>
      </c>
      <c r="F54" s="4" t="inlineStr">
        <is>
          <t>1250.00</t>
        </is>
      </c>
    </row>
    <row collapsed="false" customFormat="false" customHeight="false" hidden="false" ht="12.1" outlineLevel="0" r="55">
      <c r="A55" s="5" t="s">
        <f>=HYPERLINK("https://www.leilaoonline.com.br/lote/detalhe/86701", "223")</f>
      </c>
      <c r="B55" s="4" t="s">
        <f>=HYPERLINK("https://www.leilaoonline.com.br/lote/detalhe/86701", "veja o vídeo!! I/AUDI A4 2.0T FSI; 2006/2007; PRETA; GASOLINA - FUNCIONANDO")</f>
      </c>
      <c r="C55" s="4" t="inlineStr">
        <is>
          <t>Não vendido</t>
        </is>
      </c>
      <c r="D55" s="4" t="inlineStr">
        <is>
          <t>22</t>
        </is>
      </c>
      <c r="E55" s="5" t="inlineStr">
        <is>
          <t>11.750,00</t>
        </is>
      </c>
      <c r="F55" s="4" t="inlineStr">
        <is>
          <t>250.00</t>
        </is>
      </c>
    </row>
    <row collapsed="false" customFormat="false" customHeight="false" hidden="false" ht="12.1" outlineLevel="0" r="56">
      <c r="A56" s="5" t="s">
        <f>=HYPERLINK("https://www.leilaoonline.com.br/lote/detalhe/86884", "224")</f>
      </c>
      <c r="B56" s="4" t="s">
        <f>=HYPERLINK("https://www.leilaoonline.com.br/lote/detalhe/86884", "veja o vídeo!! I/CHEVROLET AGILE LTZ 1.4; 2011/2011; PRATA; ALCO./GASOL. - FUNCIONANDO")</f>
      </c>
      <c r="C56" s="4" t="inlineStr">
        <is>
          <t>Não vendido</t>
        </is>
      </c>
      <c r="D56" s="4" t="inlineStr">
        <is>
          <t>23</t>
        </is>
      </c>
      <c r="E56" s="5" t="inlineStr">
        <is>
          <t>17.500,00</t>
        </is>
      </c>
      <c r="F56" s="4" t="inlineStr">
        <is>
          <t>500.00</t>
        </is>
      </c>
    </row>
    <row collapsed="false" customFormat="false" customHeight="false" hidden="false" ht="12.1" outlineLevel="0" r="57">
      <c r="A57" s="5" t="s">
        <f>=HYPERLINK("https://www.leilaoonline.com.br/lote/detalhe/86699", "225")</f>
      </c>
      <c r="B57" s="4" t="s">
        <f>=HYPERLINK("https://www.leilaoonline.com.br/lote/detalhe/86699", "veja o vídeo!! FORD/FIESTA HA 1.6L TI A; 2013/2014; BRANCA; ALCO./GASOL.; IPVA 2021 PAGO - FUNCIONANDO")</f>
      </c>
      <c r="C57" s="4" t="inlineStr">
        <is>
          <t>Vendido</t>
        </is>
      </c>
      <c r="D57" s="4" t="inlineStr">
        <is>
          <t>22</t>
        </is>
      </c>
      <c r="E57" s="5" t="inlineStr">
        <is>
          <t>30.000,00</t>
        </is>
      </c>
      <c r="F57" s="4" t="inlineStr">
        <is>
          <t>1250.00</t>
        </is>
      </c>
    </row>
    <row collapsed="false" customFormat="false" customHeight="false" hidden="false" ht="12.1" outlineLevel="0" r="58">
      <c r="A58" s="5" t="s">
        <f>=HYPERLINK("https://www.leilaoonline.com.br/lote/detalhe/86899", "226")</f>
      </c>
      <c r="B58" s="4" t="s">
        <f>=HYPERLINK("https://www.leilaoonline.com.br/lote/detalhe/86899", "veja o vídeo!! HONDA/FIT EX 1.5 16V I-VTEC; 2014/2015; AZUL; ALCO./GASOL. - FUNCIONANDO")</f>
      </c>
      <c r="C58" s="4" t="inlineStr">
        <is>
          <t>Não vendido</t>
        </is>
      </c>
      <c r="D58" s="4" t="inlineStr">
        <is>
          <t>21</t>
        </is>
      </c>
      <c r="E58" s="5" t="inlineStr">
        <is>
          <t>33.500,00</t>
        </is>
      </c>
      <c r="F58" s="4" t="inlineStr">
        <is>
          <t>500.00</t>
        </is>
      </c>
    </row>
    <row collapsed="false" customFormat="false" customHeight="false" hidden="false" ht="12.1" outlineLevel="0" r="59">
      <c r="A59" s="5" t="s">
        <f>=HYPERLINK("https://www.leilaoonline.com.br/lote/detalhe/87377", "227")</f>
      </c>
      <c r="B59" s="4" t="s">
        <f>=HYPERLINK("https://www.leilaoonline.com.br/lote/detalhe/87377", "veja o vídeo!! RENAULT/KWID ZEN 10MT; 2017/2018; BRANCA; ALCO./GASOL. - FUNCIONANDO")</f>
      </c>
      <c r="C59" s="4" t="inlineStr">
        <is>
          <t>Vendido</t>
        </is>
      </c>
      <c r="D59" s="4" t="inlineStr">
        <is>
          <t>28</t>
        </is>
      </c>
      <c r="E59" s="5" t="inlineStr">
        <is>
          <t>26.500,00</t>
        </is>
      </c>
      <c r="F59" s="4" t="inlineStr">
        <is>
          <t>500.00</t>
        </is>
      </c>
    </row>
    <row collapsed="false" customFormat="false" customHeight="false" hidden="false" ht="12.1" outlineLevel="0" r="60">
      <c r="A60" s="5" t="s">
        <f>=HYPERLINK("https://www.leilaoonline.com.br/lote/detalhe/86714", "229")</f>
      </c>
      <c r="B60" s="4" t="s">
        <f>=HYPERLINK("https://www.leilaoonline.com.br/lote/detalhe/86714", "veja o vídeo!! CHEVROLET/COBALT 1.4 LTZ; 2011/2012; AZUL; ALCO./GASOL. - FUNCIONANDO")</f>
      </c>
      <c r="C60" s="4" t="inlineStr">
        <is>
          <t>Vendido</t>
        </is>
      </c>
      <c r="D60" s="4" t="inlineStr">
        <is>
          <t>52</t>
        </is>
      </c>
      <c r="E60" s="5" t="inlineStr">
        <is>
          <t>24.000,00</t>
        </is>
      </c>
      <c r="F60" s="4" t="inlineStr">
        <is>
          <t>550.00</t>
        </is>
      </c>
    </row>
    <row collapsed="false" customFormat="false" customHeight="false" hidden="false" ht="12.1" outlineLevel="0" r="61">
      <c r="A61" s="5" t="s">
        <f>=HYPERLINK("https://www.leilaoonline.com.br/lote/detalhe/86715", "230")</f>
      </c>
      <c r="B61" s="4" t="s">
        <f>=HYPERLINK("https://www.leilaoonline.com.br/lote/detalhe/86715", "FIAT/TORO FREEDOM AT9; 2016/2017; PRETA; ALCO./GASOL. - FUNCIONANDO")</f>
      </c>
      <c r="C61" s="4" t="inlineStr">
        <is>
          <t>Não vendido</t>
        </is>
      </c>
      <c r="D61" s="4" t="inlineStr">
        <is>
          <t>21</t>
        </is>
      </c>
      <c r="E61" s="5" t="inlineStr">
        <is>
          <t>69.500,00</t>
        </is>
      </c>
      <c r="F61" s="4" t="inlineStr">
        <is>
          <t>1250.00</t>
        </is>
      </c>
    </row>
    <row collapsed="false" customFormat="false" customHeight="false" hidden="false" ht="12.1" outlineLevel="0" r="62">
      <c r="A62" s="5" t="s">
        <f>=HYPERLINK("https://www.leilaoonline.com.br/lote/detalhe/87571", "231")</f>
      </c>
      <c r="B62" s="4" t="s">
        <f>=HYPERLINK("https://www.leilaoonline.com.br/lote/detalhe/87571", "veja o vídeo!! CHEVROLET/CELTA 1.0L LT; 2013/2014; PRATA; ALCO./GASOL. - FUNCIONANDO")</f>
      </c>
      <c r="C62" s="4" t="inlineStr">
        <is>
          <t>Não vendido</t>
        </is>
      </c>
      <c r="D62" s="4" t="inlineStr">
        <is>
          <t>25</t>
        </is>
      </c>
      <c r="E62" s="5" t="inlineStr">
        <is>
          <t>17.000,00</t>
        </is>
      </c>
      <c r="F62" s="4" t="inlineStr">
        <is>
          <t>500.00</t>
        </is>
      </c>
    </row>
    <row collapsed="false" customFormat="false" customHeight="false" hidden="false" ht="12.1" outlineLevel="0" r="63">
      <c r="A63" s="5" t="s">
        <f>=HYPERLINK("https://www.leilaoonline.com.br/lote/detalhe/88480", "232")</f>
      </c>
      <c r="B63" s="4" t="s">
        <f>=HYPERLINK("https://www.leilaoonline.com.br/lote/detalhe/88480", "GM/ASTRA SEDAN; 2002/2002; PRATA; GASOL./GÁS NATURAL VEICULAR - FUNCIONANDO")</f>
      </c>
      <c r="C63" s="4" t="inlineStr">
        <is>
          <t>Aguardando</t>
        </is>
      </c>
      <c r="D63" s="4" t="inlineStr">
        <is>
          <t>0</t>
        </is>
      </c>
      <c r="E63" s="5" t="inlineStr">
        <is>
          <t>1.000,00</t>
        </is>
      </c>
      <c r="F63" s="4" t="inlineStr">
        <is>
          <t>250.00</t>
        </is>
      </c>
    </row>
    <row collapsed="false" customFormat="false" customHeight="false" hidden="false" ht="12.1" outlineLevel="0" r="64">
      <c r="A64" s="5" t="s">
        <f>=HYPERLINK("https://www.leilaoonline.com.br/lote/detalhe/86716", "233")</f>
      </c>
      <c r="B64" s="4" t="s">
        <f>=HYPERLINK("https://www.leilaoonline.com.br/lote/detalhe/86716", "HONDA/CIVIC EXS FLEX; 2008/2008; CINZA; ALCO./GASOL. - FUNCIONANDO")</f>
      </c>
      <c r="C64" s="4" t="inlineStr">
        <is>
          <t>Vendido</t>
        </is>
      </c>
      <c r="D64" s="4" t="inlineStr">
        <is>
          <t>56</t>
        </is>
      </c>
      <c r="E64" s="5" t="inlineStr">
        <is>
          <t>24.150,00</t>
        </is>
      </c>
      <c r="F64" s="4" t="inlineStr">
        <is>
          <t>250.00</t>
        </is>
      </c>
    </row>
    <row collapsed="false" customFormat="false" customHeight="false" hidden="false" ht="12.1" outlineLevel="0" r="65">
      <c r="A65" s="5" t="s">
        <f>=HYPERLINK("https://www.leilaoonline.com.br/lote/detalhe/86717", "234")</f>
      </c>
      <c r="B65" s="4" t="s">
        <f>=HYPERLINK("https://www.leilaoonline.com.br/lote/detalhe/86717", "HONDA/FIT LX FLEX; 2009/2010; PRETA; ALCO./GASOL. - FUNCIONANDO")</f>
      </c>
      <c r="C65" s="4" t="inlineStr">
        <is>
          <t>Vendido</t>
        </is>
      </c>
      <c r="D65" s="4" t="inlineStr">
        <is>
          <t>63</t>
        </is>
      </c>
      <c r="E65" s="5" t="inlineStr">
        <is>
          <t>24.000,00</t>
        </is>
      </c>
      <c r="F65" s="4" t="inlineStr">
        <is>
          <t>150.00</t>
        </is>
      </c>
    </row>
    <row collapsed="false" customFormat="false" customHeight="false" hidden="false" ht="12.1" outlineLevel="0" r="66">
      <c r="A66" s="5" t="s">
        <f>=HYPERLINK("https://www.leilaoonline.com.br/lote/detalhe/86718", "236")</f>
      </c>
      <c r="B66" s="4" t="s">
        <f>=HYPERLINK("https://www.leilaoonline.com.br/lote/detalhe/86718", "I/KIA PICANTO EX41.0MTFF; 2013/2014; PRATA; ALCO./GASOL. - FUNCIONANDO")</f>
      </c>
      <c r="C66" s="4" t="inlineStr">
        <is>
          <t>Não vendido</t>
        </is>
      </c>
      <c r="D66" s="4" t="inlineStr">
        <is>
          <t>7</t>
        </is>
      </c>
      <c r="E66" s="5" t="inlineStr">
        <is>
          <t>16.500,00</t>
        </is>
      </c>
      <c r="F66" s="4" t="inlineStr">
        <is>
          <t>500.00</t>
        </is>
      </c>
    </row>
    <row collapsed="false" customFormat="false" customHeight="false" hidden="false" ht="12.1" outlineLevel="0" r="67">
      <c r="A67" s="5" t="s">
        <f>=HYPERLINK("https://www.leilaoonline.com.br/lote/detalhe/86711", "237")</f>
      </c>
      <c r="B67" s="4" t="s">
        <f>=HYPERLINK("https://www.leilaoonline.com.br/lote/detalhe/86711", "veja o vídeo!! VW/GOLF 2.0 BLACK EDIT.; 2010/2011; PRETA; ALCO./GASOL. - FUNCIONANDO")</f>
      </c>
      <c r="C67" s="4" t="inlineStr">
        <is>
          <t>Não vendido</t>
        </is>
      </c>
      <c r="D67" s="4" t="inlineStr">
        <is>
          <t>27</t>
        </is>
      </c>
      <c r="E67" s="5" t="inlineStr">
        <is>
          <t>22.250,00</t>
        </is>
      </c>
      <c r="F67" s="4" t="inlineStr">
        <is>
          <t>1250.00</t>
        </is>
      </c>
    </row>
    <row collapsed="false" customFormat="false" customHeight="false" hidden="false" ht="12.1" outlineLevel="0" r="68">
      <c r="A68" s="5" t="s">
        <f>=HYPERLINK("https://www.leilaoonline.com.br/lote/detalhe/86719", "238")</f>
      </c>
      <c r="B68" s="4" t="s">
        <f>=HYPERLINK("https://www.leilaoonline.com.br/lote/detalhe/86719", "veja o vídeo!! RENAULT/SANDERO STEPWAY; 2012/2012; VERMELHA; ALCO./GASOL. - FUNCIONANDO")</f>
      </c>
      <c r="C68" s="4" t="inlineStr">
        <is>
          <t>Vendido</t>
        </is>
      </c>
      <c r="D68" s="4" t="inlineStr">
        <is>
          <t>59</t>
        </is>
      </c>
      <c r="E68" s="5" t="inlineStr">
        <is>
          <t>22.900,00</t>
        </is>
      </c>
      <c r="F68" s="4" t="inlineStr">
        <is>
          <t>250.00</t>
        </is>
      </c>
    </row>
    <row collapsed="false" customFormat="false" customHeight="false" hidden="false" ht="12.1" outlineLevel="0" r="69">
      <c r="A69" s="5" t="s">
        <f>=HYPERLINK("https://www.leilaoonline.com.br/lote/detalhe/86710", "239")</f>
      </c>
      <c r="B69" s="4" t="s">
        <f>=HYPERLINK("https://www.leilaoonline.com.br/lote/detalhe/86710", "veja o vídeo!! CITROEN/C3 EXCL 16 16V; 2004/2004; CINZA; GASOLINA - FUNCIONANDO")</f>
      </c>
      <c r="C69" s="4" t="inlineStr">
        <is>
          <t>Não vendido</t>
        </is>
      </c>
      <c r="D69" s="4" t="inlineStr">
        <is>
          <t>26</t>
        </is>
      </c>
      <c r="E69" s="5" t="inlineStr">
        <is>
          <t>7.400,00</t>
        </is>
      </c>
      <c r="F69" s="4" t="inlineStr">
        <is>
          <t>150.00</t>
        </is>
      </c>
    </row>
    <row collapsed="false" customFormat="false" customHeight="false" hidden="false" ht="12.1" outlineLevel="0" r="70">
      <c r="A70" s="5" t="s">
        <f>=HYPERLINK("https://www.leilaoonline.com.br/lote/detalhe/86713", "240")</f>
      </c>
      <c r="B70" s="4" t="s">
        <f>=HYPERLINK("https://www.leilaoonline.com.br/lote/detalhe/86713", "FIAT/UNO 1.6 R MPI; 1993/1993; VERMELHA; GASOLINA - FUNCIONANDO")</f>
      </c>
      <c r="C70" s="4" t="inlineStr">
        <is>
          <t>Vendido</t>
        </is>
      </c>
      <c r="D70" s="4" t="inlineStr">
        <is>
          <t>72</t>
        </is>
      </c>
      <c r="E70" s="5" t="inlineStr">
        <is>
          <t>12.700,00</t>
        </is>
      </c>
      <c r="F70" s="4" t="inlineStr">
        <is>
          <t>150.00</t>
        </is>
      </c>
    </row>
    <row collapsed="false" customFormat="false" customHeight="false" hidden="false" ht="12.1" outlineLevel="0" r="71">
      <c r="A71" s="5" t="s">
        <f>=HYPERLINK("https://www.leilaoonline.com.br/lote/detalhe/87405", "241")</f>
      </c>
      <c r="B71" s="4" t="s">
        <f>=HYPERLINK("https://www.leilaoonline.com.br/lote/detalhe/87405", "NISSAN/LIVINA 16SL; 2010/2011; VERDE; ALCO./GASOL. - FUNCIONANDO")</f>
      </c>
      <c r="C71" s="4" t="inlineStr">
        <is>
          <t>Vendido</t>
        </is>
      </c>
      <c r="D71" s="4" t="inlineStr">
        <is>
          <t>21</t>
        </is>
      </c>
      <c r="E71" s="5" t="inlineStr">
        <is>
          <t>17.000,00</t>
        </is>
      </c>
      <c r="F71" s="4" t="inlineStr">
        <is>
          <t>500.00</t>
        </is>
      </c>
    </row>
    <row collapsed="false" customFormat="false" customHeight="false" hidden="false" ht="12.1" outlineLevel="0" r="72">
      <c r="A72" s="5" t="s">
        <f>=HYPERLINK("https://www.leilaoonline.com.br/lote/detalhe/86722", "244")</f>
      </c>
      <c r="B72" s="4" t="s">
        <f>=HYPERLINK("https://www.leilaoonline.com.br/lote/detalhe/86722", "veja o vídeo!! HONDA/FIT LX; 2003/2004; PRETA; GASOLINA - FUNCIONANDO")</f>
      </c>
      <c r="C72" s="4" t="inlineStr">
        <is>
          <t>Vendido</t>
        </is>
      </c>
      <c r="D72" s="4" t="inlineStr">
        <is>
          <t>38</t>
        </is>
      </c>
      <c r="E72" s="5" t="inlineStr">
        <is>
          <t>13.750,00</t>
        </is>
      </c>
      <c r="F72" s="4" t="inlineStr">
        <is>
          <t>250.00</t>
        </is>
      </c>
    </row>
    <row collapsed="false" customFormat="false" customHeight="false" hidden="false" ht="12.1" outlineLevel="0" r="73">
      <c r="A73" s="5" t="s">
        <f>=HYPERLINK("https://www.leilaoonline.com.br/lote/detalhe/86720", "250")</f>
      </c>
      <c r="B73" s="4" t="s">
        <f>=HYPERLINK("https://www.leilaoonline.com.br/lote/detalhe/86720", "veja o vídeo!! VW/SANTANA; 2001/2001; BRANCA; ALCO./GÁS NATURAL VEICULAR - FUNCIONANDO")</f>
      </c>
      <c r="C73" s="4" t="inlineStr">
        <is>
          <t>Não vendido</t>
        </is>
      </c>
      <c r="D73" s="4" t="inlineStr">
        <is>
          <t>13</t>
        </is>
      </c>
      <c r="E73" s="5" t="inlineStr">
        <is>
          <t>4.000,00</t>
        </is>
      </c>
      <c r="F73" s="4" t="inlineStr">
        <is>
          <t>250.00</t>
        </is>
      </c>
    </row>
    <row collapsed="false" customFormat="false" customHeight="false" hidden="false" ht="12.1" outlineLevel="0" r="74">
      <c r="A74" s="5" t="s">
        <f>=HYPERLINK("https://www.leilaoonline.com.br/lote/detalhe/86728", "251")</f>
      </c>
      <c r="B74" s="4" t="s">
        <f>=HYPERLINK("https://www.leilaoonline.com.br/lote/detalhe/86728", "veja o vídeo!! VW/VOYAGE CL 1.8; 1992/1993; PRETA; GASOLINA - FUNCIONANDO")</f>
      </c>
      <c r="C74" s="4" t="inlineStr">
        <is>
          <t>Não vendido</t>
        </is>
      </c>
      <c r="D74" s="4" t="inlineStr">
        <is>
          <t>22</t>
        </is>
      </c>
      <c r="E74" s="5" t="inlineStr">
        <is>
          <t>19.700,00</t>
        </is>
      </c>
      <c r="F74" s="4" t="inlineStr">
        <is>
          <t>250.00</t>
        </is>
      </c>
    </row>
    <row collapsed="false" customFormat="false" customHeight="false" hidden="false" ht="12.1" outlineLevel="0" r="75">
      <c r="A75" s="5" t="s">
        <f>=HYPERLINK("https://www.leilaoonline.com.br/lote/detalhe/86768", "252")</f>
      </c>
      <c r="B75" s="4" t="s">
        <f>=HYPERLINK("https://www.leilaoonline.com.br/lote/detalhe/86768", "GM/CLASSIC SPIRIT; 2008/2008; CINZA; ALCO./GASOL. - FUNCIONANDO")</f>
      </c>
      <c r="C75" s="4" t="inlineStr">
        <is>
          <t>Não vendido</t>
        </is>
      </c>
      <c r="D75" s="4" t="inlineStr">
        <is>
          <t>26</t>
        </is>
      </c>
      <c r="E75" s="5" t="inlineStr">
        <is>
          <t>8.000,00</t>
        </is>
      </c>
      <c r="F75" s="4" t="inlineStr">
        <is>
          <t>250.00</t>
        </is>
      </c>
    </row>
    <row collapsed="false" customFormat="false" customHeight="false" hidden="false" ht="12.1" outlineLevel="0" r="76">
      <c r="A76" s="5" t="s">
        <f>=HYPERLINK("https://www.leilaoonline.com.br/lote/detalhe/87322", "253")</f>
      </c>
      <c r="B76" s="4" t="s">
        <f>=HYPERLINK("https://www.leilaoonline.com.br/lote/detalhe/87322", "veja o vídeo!! GM/CORSA CLASSIC 1.6; 2003/2004; BRANCA; GASOLINA - FUNCIONANDO")</f>
      </c>
      <c r="C76" s="4" t="inlineStr">
        <is>
          <t>Não vendido</t>
        </is>
      </c>
      <c r="D76" s="4" t="inlineStr">
        <is>
          <t>13</t>
        </is>
      </c>
      <c r="E76" s="5" t="inlineStr">
        <is>
          <t>4.000,00</t>
        </is>
      </c>
      <c r="F76" s="4" t="inlineStr">
        <is>
          <t>250.00</t>
        </is>
      </c>
    </row>
    <row collapsed="false" customFormat="false" customHeight="false" hidden="false" ht="12.1" outlineLevel="0" r="77">
      <c r="A77" s="5" t="s">
        <f>=HYPERLINK("https://www.leilaoonline.com.br/lote/detalhe/86723", "260")</f>
      </c>
      <c r="B77" s="4" t="s">
        <f>=HYPERLINK("https://www.leilaoonline.com.br/lote/detalhe/86723", "veja o vídeo!! GM/KADETT IPANEMA GL; 1996/1997; FANTASIA; GASOLINA - FUNCIONANDO")</f>
      </c>
      <c r="C77" s="4" t="inlineStr">
        <is>
          <t>Não vendido</t>
        </is>
      </c>
      <c r="D77" s="4" t="inlineStr">
        <is>
          <t>4</t>
        </is>
      </c>
      <c r="E77" s="5" t="inlineStr">
        <is>
          <t>1.450,00</t>
        </is>
      </c>
      <c r="F77" s="4" t="inlineStr">
        <is>
          <t>150.00</t>
        </is>
      </c>
    </row>
    <row collapsed="false" customFormat="false" customHeight="false" hidden="false" ht="12.1" outlineLevel="0" r="78">
      <c r="A78" s="5" t="s">
        <f>=HYPERLINK("https://www.leilaoonline.com.br/lote/detalhe/86724", "270")</f>
      </c>
      <c r="B78" s="4" t="s">
        <f>=HYPERLINK("https://www.leilaoonline.com.br/lote/detalhe/86724", "veja o vídeo!! VW/GOL 1.0; 2003/2003; CINZA; GASOLINA - FUNCIONANDO")</f>
      </c>
      <c r="C78" s="4" t="inlineStr">
        <is>
          <t>Não vendido</t>
        </is>
      </c>
      <c r="D78" s="4" t="inlineStr">
        <is>
          <t>7</t>
        </is>
      </c>
      <c r="E78" s="5" t="inlineStr">
        <is>
          <t>4.500,00</t>
        </is>
      </c>
      <c r="F78" s="4" t="inlineStr">
        <is>
          <t>250.00</t>
        </is>
      </c>
    </row>
    <row collapsed="false" customFormat="false" customHeight="false" hidden="false" ht="12.1" outlineLevel="0" r="79">
      <c r="A79" s="5" t="s">
        <f>=HYPERLINK("https://www.leilaoonline.com.br/lote/detalhe/86725", "271")</f>
      </c>
      <c r="B79" s="4" t="s">
        <f>=HYPERLINK("https://www.leilaoonline.com.br/lote/detalhe/86725", "veja o vídeo!! VW/ FUSCA 1300; 1970/1970; AZUL - FUNCIONANDO")</f>
      </c>
      <c r="C79" s="4" t="inlineStr">
        <is>
          <t>Não vendido</t>
        </is>
      </c>
      <c r="D79" s="4" t="inlineStr">
        <is>
          <t>76</t>
        </is>
      </c>
      <c r="E79" s="5" t="inlineStr">
        <is>
          <t>13.900,00</t>
        </is>
      </c>
      <c r="F79" s="4" t="inlineStr">
        <is>
          <t>150.00</t>
        </is>
      </c>
    </row>
    <row collapsed="false" customFormat="false" customHeight="false" hidden="false" ht="12.1" outlineLevel="0" r="80">
      <c r="A80" s="5" t="s">
        <f>=HYPERLINK("https://www.leilaoonline.com.br/lote/detalhe/87404", "286")</f>
      </c>
      <c r="B80" s="4" t="s">
        <f>=HYPERLINK("https://www.leilaoonline.com.br/lote/detalhe/87404", "veja o vídeo!! GM/VERANEIO; 1980/1980; VERDE; GASOLINA - FUNCIONANDO")</f>
      </c>
      <c r="C80" s="4" t="inlineStr">
        <is>
          <t>Não vendido</t>
        </is>
      </c>
      <c r="D80" s="4" t="inlineStr">
        <is>
          <t>9</t>
        </is>
      </c>
      <c r="E80" s="5" t="inlineStr">
        <is>
          <t>13.350,00</t>
        </is>
      </c>
      <c r="F80" s="4" t="inlineStr">
        <is>
          <t>250.00</t>
        </is>
      </c>
    </row>
    <row collapsed="false" customFormat="false" customHeight="false" hidden="false" ht="12.1" outlineLevel="0" r="81">
      <c r="A81" s="5" t="s">
        <f>=HYPERLINK("https://www.leilaoonline.com.br/lote/detalhe/86900", "287")</f>
      </c>
      <c r="B81" s="4" t="s">
        <f>=HYPERLINK("https://www.leilaoonline.com.br/lote/detalhe/86900", "veja o vídeo!! PARATI GL 1.8; 1992/1993; AZUL; ALCOOL - FUNCIONANDO")</f>
      </c>
      <c r="C81" s="4" t="inlineStr">
        <is>
          <t>Não vendido</t>
        </is>
      </c>
      <c r="D81" s="4" t="inlineStr">
        <is>
          <t>52</t>
        </is>
      </c>
      <c r="E81" s="5" t="inlineStr">
        <is>
          <t>13.000,00</t>
        </is>
      </c>
      <c r="F81" s="4" t="inlineStr">
        <is>
          <t>250.00</t>
        </is>
      </c>
    </row>
    <row collapsed="false" customFormat="false" customHeight="false" hidden="false" ht="12.1" outlineLevel="0" r="82">
      <c r="A82" s="5" t="s">
        <f>=HYPERLINK("https://www.leilaoonline.com.br/lote/detalhe/86730", "288")</f>
      </c>
      <c r="B82" s="4" t="s">
        <f>=HYPERLINK("https://www.leilaoonline.com.br/lote/detalhe/86730", "veja o vídeo!! VW/GOL CL STAR; 1989/1989; VERMELHA; ALCOOL - FUNCIONANDO")</f>
      </c>
      <c r="C82" s="4" t="inlineStr">
        <is>
          <t>Não vendido</t>
        </is>
      </c>
      <c r="D82" s="4" t="inlineStr">
        <is>
          <t>38</t>
        </is>
      </c>
      <c r="E82" s="5" t="inlineStr">
        <is>
          <t>8.350,00</t>
        </is>
      </c>
      <c r="F82" s="4" t="inlineStr">
        <is>
          <t>150.00</t>
        </is>
      </c>
    </row>
    <row collapsed="false" customFormat="false" customHeight="false" hidden="false" ht="12.1" outlineLevel="0" r="83">
      <c r="A83" s="5" t="s">
        <f>=HYPERLINK("https://www.leilaoonline.com.br/lote/detalhe/86731", "289")</f>
      </c>
      <c r="B83" s="4" t="s">
        <f>=HYPERLINK("https://www.leilaoonline.com.br/lote/detalhe/86731", "veja o vídeo!! VW/GOL GTS;1988/1989; BRANCA; ALCOOL - FUNCIONANDO")</f>
      </c>
      <c r="C83" s="4" t="inlineStr">
        <is>
          <t>Não vendido</t>
        </is>
      </c>
      <c r="D83" s="4" t="inlineStr">
        <is>
          <t>44</t>
        </is>
      </c>
      <c r="E83" s="5" t="inlineStr">
        <is>
          <t>11.650,00</t>
        </is>
      </c>
      <c r="F83" s="4" t="inlineStr">
        <is>
          <t>150.00</t>
        </is>
      </c>
    </row>
    <row collapsed="false" customFormat="false" customHeight="false" hidden="false" ht="12.1" outlineLevel="0" r="84">
      <c r="A84" s="5" t="s">
        <f>=HYPERLINK("https://www.leilaoonline.com.br/lote/detalhe/86729", "290")</f>
      </c>
      <c r="B84" s="4" t="s">
        <f>=HYPERLINK("https://www.leilaoonline.com.br/lote/detalhe/86729", "veja o vídeo!! FORD/DEL REY OURO; 1982/1982; PRATA; GASOLINA - FUNCIONANDO")</f>
      </c>
      <c r="C84" s="4" t="inlineStr">
        <is>
          <t>Não vendido</t>
        </is>
      </c>
      <c r="D84" s="4" t="inlineStr">
        <is>
          <t>5</t>
        </is>
      </c>
      <c r="E84" s="5" t="inlineStr">
        <is>
          <t>8.000,00</t>
        </is>
      </c>
      <c r="F84" s="4" t="inlineStr">
        <is>
          <t>1250.00</t>
        </is>
      </c>
    </row>
    <row collapsed="false" customFormat="false" customHeight="false" hidden="false" ht="12.1" outlineLevel="0" r="85">
      <c r="A85" s="5" t="s">
        <f>=HYPERLINK("https://www.leilaoonline.com.br/lote/detalhe/86727", "291")</f>
      </c>
      <c r="B85" s="4" t="s">
        <f>=HYPERLINK("https://www.leilaoonline.com.br/lote/detalhe/86727", "veja o vídeo!! VW/GOL GTS; 1992/1992; AZUL; GASOLINA - FUNCIONANDO")</f>
      </c>
      <c r="C85" s="4" t="inlineStr">
        <is>
          <t>Não vendido</t>
        </is>
      </c>
      <c r="D85" s="4" t="inlineStr">
        <is>
          <t>71</t>
        </is>
      </c>
      <c r="E85" s="5" t="inlineStr">
        <is>
          <t>16.100,00</t>
        </is>
      </c>
      <c r="F85" s="4" t="inlineStr">
        <is>
          <t>150.00</t>
        </is>
      </c>
    </row>
    <row collapsed="false" customFormat="false" customHeight="false" hidden="false" ht="12.1" outlineLevel="0" r="86">
      <c r="A86" s="5" t="s">
        <f>=HYPERLINK("https://www.leilaoonline.com.br/lote/detalhe/86726", "292")</f>
      </c>
      <c r="B86" s="4" t="s">
        <f>=HYPERLINK("https://www.leilaoonline.com.br/lote/detalhe/86726", "veja o vídeo!! VW/GOL 1000; 1994/1994; BRANCA; GASOLINA - FUNCIONANDO")</f>
      </c>
      <c r="C86" s="4" t="inlineStr">
        <is>
          <t>Não vendido</t>
        </is>
      </c>
      <c r="D86" s="4" t="inlineStr">
        <is>
          <t>26</t>
        </is>
      </c>
      <c r="E86" s="5" t="inlineStr">
        <is>
          <t>4.750,00</t>
        </is>
      </c>
      <c r="F86" s="4" t="inlineStr">
        <is>
          <t>150.00</t>
        </is>
      </c>
    </row>
    <row collapsed="false" customFormat="false" customHeight="false" hidden="false" ht="12.1" outlineLevel="0" r="87">
      <c r="A87" s="5" t="s">
        <f>=HYPERLINK("https://www.leilaoonline.com.br/lote/detalhe/86801", "293")</f>
      </c>
      <c r="B87" s="4" t="s">
        <f>=HYPERLINK("https://www.leilaoonline.com.br/lote/detalhe/86801", "VW/GOL GTS; 1989/1989; PRATA; ALCOOL - FUNCIONANDO")</f>
      </c>
      <c r="C87" s="4" t="inlineStr">
        <is>
          <t>Não vendido</t>
        </is>
      </c>
      <c r="D87" s="4" t="inlineStr">
        <is>
          <t>14</t>
        </is>
      </c>
      <c r="E87" s="5" t="inlineStr">
        <is>
          <t>4.000,00</t>
        </is>
      </c>
      <c r="F87" s="4" t="inlineStr">
        <is>
          <t>150.00</t>
        </is>
      </c>
    </row>
    <row collapsed="false" customFormat="false" customHeight="false" hidden="false" ht="12.1" outlineLevel="0" r="88">
      <c r="A88" s="5" t="s">
        <f>=HYPERLINK("https://www.leilaoonline.com.br/lote/detalhe/86745", "294")</f>
      </c>
      <c r="B88" s="4" t="s">
        <f>=HYPERLINK("https://www.leilaoonline.com.br/lote/detalhe/86745", "veja o vídeo!! VW/GOL GTS; 1990/1991; VERMELHA; GASOLINA - FUNCIONANDO")</f>
      </c>
      <c r="C88" s="4" t="inlineStr">
        <is>
          <t>Não vendido</t>
        </is>
      </c>
      <c r="D88" s="4" t="inlineStr">
        <is>
          <t>22</t>
        </is>
      </c>
      <c r="E88" s="5" t="inlineStr">
        <is>
          <t>29.000,00</t>
        </is>
      </c>
      <c r="F88" s="4" t="inlineStr">
        <is>
          <t>250.00</t>
        </is>
      </c>
    </row>
    <row collapsed="false" customFormat="false" customHeight="false" hidden="false" ht="12.1" outlineLevel="0" r="89">
      <c r="A89" s="5" t="s">
        <f>=HYPERLINK("https://www.leilaoonline.com.br/lote/detalhe/86885", "295")</f>
      </c>
      <c r="B89" s="4" t="s">
        <f>=HYPERLINK("https://www.leilaoonline.com.br/lote/detalhe/86885", "veja o vídeo!! VW/GOL GTI 2000; 1991/1991; AZUL; GASOLINA - FUNCIONANDO")</f>
      </c>
      <c r="C89" s="4" t="inlineStr">
        <is>
          <t>Não vendido</t>
        </is>
      </c>
      <c r="D89" s="4" t="inlineStr">
        <is>
          <t>68</t>
        </is>
      </c>
      <c r="E89" s="5" t="inlineStr">
        <is>
          <t>37.250,00</t>
        </is>
      </c>
      <c r="F89" s="4" t="inlineStr">
        <is>
          <t>550.00</t>
        </is>
      </c>
    </row>
    <row collapsed="false" customFormat="false" customHeight="false" hidden="false" ht="12.1" outlineLevel="0" r="90">
      <c r="A90" s="5" t="s">
        <f>=HYPERLINK("https://www.leilaoonline.com.br/lote/detalhe/86732", "297")</f>
      </c>
      <c r="B90" s="4" t="s">
        <f>=HYPERLINK("https://www.leilaoonline.com.br/lote/detalhe/86732", "veja o vídeo!! VW; TL 1600; 1974")</f>
      </c>
      <c r="C90" s="4" t="inlineStr">
        <is>
          <t>Não vendido</t>
        </is>
      </c>
      <c r="D90" s="4" t="inlineStr">
        <is>
          <t>17</t>
        </is>
      </c>
      <c r="E90" s="5" t="inlineStr">
        <is>
          <t>5.000,00</t>
        </is>
      </c>
      <c r="F90" s="4" t="inlineStr">
        <is>
          <t>250.00</t>
        </is>
      </c>
    </row>
    <row collapsed="false" customFormat="false" customHeight="false" hidden="false" ht="12.1" outlineLevel="0" r="91">
      <c r="A91" s="5" t="s">
        <f>=HYPERLINK("https://www.leilaoonline.com.br/lote/detalhe/87357", "298")</f>
      </c>
      <c r="B91" s="4" t="s">
        <f>=HYPERLINK("https://www.leilaoonline.com.br/lote/detalhe/87357", "veja o vídeo!! VW/PASSAT VILLAGE LS; 1986/1986; VERDE; ALCOOL - FUNCIONANDO")</f>
      </c>
      <c r="C91" s="4" t="inlineStr">
        <is>
          <t>Não vendido</t>
        </is>
      </c>
      <c r="D91" s="4" t="inlineStr">
        <is>
          <t>21</t>
        </is>
      </c>
      <c r="E91" s="5" t="inlineStr">
        <is>
          <t>4.000,00</t>
        </is>
      </c>
      <c r="F91" s="4" t="inlineStr">
        <is>
          <t>150.00</t>
        </is>
      </c>
    </row>
    <row collapsed="false" customFormat="false" customHeight="false" hidden="false" ht="12.1" outlineLevel="0" r="92">
      <c r="A92" s="5" t="s">
        <f>=HYPERLINK("https://www.leilaoonline.com.br/lote/detalhe/86742", "299")</f>
      </c>
      <c r="B92" s="4" t="s">
        <f>=HYPERLINK("https://www.leilaoonline.com.br/lote/detalhe/86742", "veja o vídeo!! FORD/BELINA; 1976/1976; MARROM; GASOLINA - FUNCIONANDO")</f>
      </c>
      <c r="C92" s="4" t="inlineStr">
        <is>
          <t>Não vendido</t>
        </is>
      </c>
      <c r="D92" s="4" t="inlineStr">
        <is>
          <t>6</t>
        </is>
      </c>
      <c r="E92" s="5" t="inlineStr">
        <is>
          <t>2.800,00</t>
        </is>
      </c>
      <c r="F92" s="4" t="inlineStr">
        <is>
          <t>150.00</t>
        </is>
      </c>
    </row>
    <row collapsed="false" customFormat="false" customHeight="false" hidden="false" ht="12.1" outlineLevel="0" r="93">
      <c r="A93" s="5" t="s">
        <f>=HYPERLINK("https://www.leilaoonline.com.br/lote/detalhe/86746", "300")</f>
      </c>
      <c r="B93" s="4" t="s">
        <f>=HYPERLINK("https://www.leilaoonline.com.br/lote/detalhe/86746", "VW/GOL GTS; 1989/1989; PRETA; ALCOOL - FUNCIONANDO")</f>
      </c>
      <c r="C93" s="4" t="inlineStr">
        <is>
          <t>Não vendido</t>
        </is>
      </c>
      <c r="D93" s="4" t="inlineStr">
        <is>
          <t>8</t>
        </is>
      </c>
      <c r="E93" s="5" t="inlineStr">
        <is>
          <t>5.500,00</t>
        </is>
      </c>
      <c r="F93" s="4" t="inlineStr">
        <is>
          <t>250.00</t>
        </is>
      </c>
    </row>
    <row collapsed="false" customFormat="false" customHeight="false" hidden="false" ht="12.1" outlineLevel="0" r="94">
      <c r="A94" s="5" t="s">
        <f>=HYPERLINK("https://www.leilaoonline.com.br/lote/detalhe/87359", "301")</f>
      </c>
      <c r="B94" s="4" t="s">
        <f>=HYPERLINK("https://www.leilaoonline.com.br/lote/detalhe/87359", "VW/BRASILIA; 1978/1979; AMARELA; GASOLINA - FUNCIONANDO")</f>
      </c>
      <c r="C94" s="4" t="inlineStr">
        <is>
          <t>Não vendido</t>
        </is>
      </c>
      <c r="D94" s="4" t="inlineStr">
        <is>
          <t>15</t>
        </is>
      </c>
      <c r="E94" s="5" t="inlineStr">
        <is>
          <t>6.300,00</t>
        </is>
      </c>
      <c r="F94" s="4" t="inlineStr">
        <is>
          <t>250.00</t>
        </is>
      </c>
    </row>
    <row collapsed="false" customFormat="false" customHeight="false" hidden="false" ht="12.1" outlineLevel="0" r="95">
      <c r="A95" s="5" t="s">
        <f>=HYPERLINK("https://www.leilaoonline.com.br/lote/detalhe/86741", "302")</f>
      </c>
      <c r="B95" s="4" t="s">
        <f>=HYPERLINK("https://www.leilaoonline.com.br/lote/detalhe/86741", "vídeo novo!! GM; MONZA SL/E; 1984/1984; VERDE; ALCOOL - FUNCIONANDO")</f>
      </c>
      <c r="C95" s="4" t="inlineStr">
        <is>
          <t>Não vendido</t>
        </is>
      </c>
      <c r="D95" s="4" t="inlineStr">
        <is>
          <t>30</t>
        </is>
      </c>
      <c r="E95" s="5" t="inlineStr">
        <is>
          <t>5.650,00</t>
        </is>
      </c>
      <c r="F95" s="4" t="inlineStr">
        <is>
          <t>150.00</t>
        </is>
      </c>
    </row>
    <row collapsed="false" customFormat="false" customHeight="false" hidden="false" ht="12.1" outlineLevel="0" r="96">
      <c r="A96" s="5" t="s">
        <f>=HYPERLINK("https://www.leilaoonline.com.br/lote/detalhe/86747", "303")</f>
      </c>
      <c r="B96" s="4" t="s">
        <f>=HYPERLINK("https://www.leilaoonline.com.br/lote/detalhe/86747", "veja o vídeo!! VW/GOL GTS; 1989/1990; VERMELHA; ALCOOL - FUNCIONANDO")</f>
      </c>
      <c r="C96" s="4" t="inlineStr">
        <is>
          <t>Não vendido</t>
        </is>
      </c>
      <c r="D96" s="4" t="inlineStr">
        <is>
          <t>38</t>
        </is>
      </c>
      <c r="E96" s="5" t="inlineStr">
        <is>
          <t>10.300,00</t>
        </is>
      </c>
      <c r="F96" s="4" t="inlineStr">
        <is>
          <t>150.00</t>
        </is>
      </c>
    </row>
    <row collapsed="false" customFormat="false" customHeight="false" hidden="false" ht="12.1" outlineLevel="0" r="97">
      <c r="A97" s="5" t="s">
        <f>=HYPERLINK("https://www.leilaoonline.com.br/lote/detalhe/87826", "310")</f>
      </c>
      <c r="B97" s="4" t="s">
        <f>=HYPERLINK("https://www.leilaoonline.com.br/lote/detalhe/87826", "22 PNEUS DIVERSOS - MEDIDAS NAS ESPECIFICAÇÕES")</f>
      </c>
      <c r="C97" s="4" t="inlineStr">
        <is>
          <t>Não vendido</t>
        </is>
      </c>
      <c r="D97" s="4" t="inlineStr">
        <is>
          <t>1</t>
        </is>
      </c>
      <c r="E97" s="5" t="inlineStr">
        <is>
          <t>500,00</t>
        </is>
      </c>
      <c r="F97" s="4" t="inlineStr">
        <is>
          <t>50.00</t>
        </is>
      </c>
    </row>
    <row collapsed="false" customFormat="false" customHeight="false" hidden="false" ht="12.1" outlineLevel="0" r="98">
      <c r="A98" s="5" t="s">
        <f>=HYPERLINK("https://www.leilaoonline.com.br/lote/detalhe/87828", "311")</f>
      </c>
      <c r="B98" s="4" t="s">
        <f>=HYPERLINK("https://www.leilaoonline.com.br/lote/detalhe/87828", "PNEUS 205/55R16 91V")</f>
      </c>
      <c r="C98" s="4" t="inlineStr">
        <is>
          <t>Não vendido</t>
        </is>
      </c>
      <c r="D98" s="4" t="inlineStr">
        <is>
          <t>1</t>
        </is>
      </c>
      <c r="E98" s="5" t="inlineStr">
        <is>
          <t>350,00</t>
        </is>
      </c>
      <c r="F98" s="4" t="inlineStr">
        <is>
          <t>100.00</t>
        </is>
      </c>
    </row>
    <row collapsed="false" customFormat="false" customHeight="false" hidden="false" ht="12.1" outlineLevel="0" r="99">
      <c r="A99" s="5" t="s">
        <f>=HYPERLINK("https://www.leilaoonline.com.br/lote/detalhe/87839", "312")</f>
      </c>
      <c r="B99" s="4" t="s">
        <f>=HYPERLINK("https://www.leilaoonline.com.br/lote/detalhe/87839", "RODAS ARO 17")</f>
      </c>
      <c r="C99" s="4" t="inlineStr">
        <is>
          <t>Não vendido</t>
        </is>
      </c>
      <c r="D99" s="4" t="inlineStr">
        <is>
          <t>3</t>
        </is>
      </c>
      <c r="E99" s="5" t="inlineStr">
        <is>
          <t>400,00</t>
        </is>
      </c>
      <c r="F99" s="4" t="inlineStr">
        <is>
          <t>100.00</t>
        </is>
      </c>
    </row>
    <row collapsed="false" customFormat="false" customHeight="false" hidden="false" ht="12.1" outlineLevel="0" r="100">
      <c r="A100" s="5" t="s">
        <f>=HYPERLINK("https://www.leilaoonline.com.br/lote/detalhe/86749", "313")</f>
      </c>
      <c r="B100" s="4" t="s">
        <f>=HYPERLINK("https://www.leilaoonline.com.br/lote/detalhe/86749", "RODAS ARO 15")</f>
      </c>
      <c r="C100" s="4" t="inlineStr">
        <is>
          <t>Não vendido</t>
        </is>
      </c>
      <c r="D100" s="4" t="inlineStr">
        <is>
          <t>4</t>
        </is>
      </c>
      <c r="E100" s="5" t="inlineStr">
        <is>
          <t>400,00</t>
        </is>
      </c>
      <c r="F100" s="4" t="inlineStr">
        <is>
          <t>50.00</t>
        </is>
      </c>
    </row>
    <row collapsed="false" customFormat="false" customHeight="false" hidden="false" ht="12.1" outlineLevel="0" r="101">
      <c r="A101" s="5" t="s">
        <f>=HYPERLINK("https://www.leilaoonline.com.br/lote/detalhe/86750", "320")</f>
      </c>
      <c r="B101" s="4" t="s">
        <f>=HYPERLINK("https://www.leilaoonline.com.br/lote/detalhe/86750", "GM/BLAZER ADVANTAGE; 2009/2010; PRETA; ALCO./GASOL.")</f>
      </c>
      <c r="C101" s="4" t="inlineStr">
        <is>
          <t>Não vendido</t>
        </is>
      </c>
      <c r="D101" s="4" t="inlineStr">
        <is>
          <t>13</t>
        </is>
      </c>
      <c r="E101" s="5" t="inlineStr">
        <is>
          <t>12.000,00</t>
        </is>
      </c>
      <c r="F101" s="4" t="inlineStr">
        <is>
          <t>250.00</t>
        </is>
      </c>
    </row>
    <row collapsed="false" customFormat="false" customHeight="false" hidden="false" ht="12.1" outlineLevel="0" r="102">
      <c r="A102" s="5" t="s">
        <f>=HYPERLINK("https://www.leilaoonline.com.br/lote/detalhe/86751", "321")</f>
      </c>
      <c r="B102" s="4" t="s">
        <f>=HYPERLINK("https://www.leilaoonline.com.br/lote/detalhe/86751", "GM/BLAZER COLINA; 2004/2005; BRANCA; GASOLINA")</f>
      </c>
      <c r="C102" s="4" t="inlineStr">
        <is>
          <t>Não vendido</t>
        </is>
      </c>
      <c r="D102" s="4" t="inlineStr">
        <is>
          <t>12</t>
        </is>
      </c>
      <c r="E102" s="5" t="inlineStr">
        <is>
          <t>11.500,00</t>
        </is>
      </c>
      <c r="F102" s="4" t="inlineStr">
        <is>
          <t>250.00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2026-06-19T19:27:48.00Z</dcterms:created>
  <dc:creator>Tellks Tecnologia</dc:creator>
  <cp:revision>0</cp:revision>
</cp:coreProperties>
</file>