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85 TRATORES VALTRA, CASE, J. DEERE E CARREGADEIRAS - CAMINHÕES - COLHEDORAS - TRANSBORDO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=HYPERLINK("https://www.leilaoonline.com.br/lote/detalhe/97447", "13021")</f>
      </c>
      <c r="B11" s="4" t="s">
        <f>=HYPERLINK("https://www.leilaoonline.com.br/lote/detalhe/97447", " Reb.Cana Picada Usicamp - 2007/2007 - LOC: Terra Rica, PR")</f>
      </c>
      <c r="C11" s="4" t="inlineStr">
        <is>
          <t>Vendido</t>
        </is>
      </c>
      <c r="D11" s="4" t="inlineStr">
        <is>
          <t>12</t>
        </is>
      </c>
      <c r="E11" s="5" t="inlineStr">
        <is>
          <t>17.500,00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=HYPERLINK("https://www.leilaoonline.com.br/lote/detalhe/97446", "13022")</f>
      </c>
      <c r="B12" s="4" t="s">
        <f>=HYPERLINK("https://www.leilaoonline.com.br/lote/detalhe/97446", " Reb.Cana Picada Usicamp - 2007/2007 - LOC:Terra Rica,PR")</f>
      </c>
      <c r="C12" s="4" t="inlineStr">
        <is>
          <t>Vendido</t>
        </is>
      </c>
      <c r="D12" s="4" t="inlineStr">
        <is>
          <t>19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=HYPERLINK("https://www.leilaoonline.com.br/lote/detalhe/95029", "13032")</f>
      </c>
      <c r="B13" s="4" t="s">
        <f>=HYPERLINK("https://www.leilaoonline.com.br/lote/detalhe/95029", " Valtra BH 180  4X4, ANO 2007, FR 5781, LOC. TERRA RICA / PR ")</f>
      </c>
      <c r="C13" s="4" t="inlineStr">
        <is>
          <t>Não vendido</t>
        </is>
      </c>
      <c r="D13" s="4" t="inlineStr">
        <is>
          <t>62</t>
        </is>
      </c>
      <c r="E13" s="5" t="inlineStr">
        <is>
          <t>92.000,00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=HYPERLINK("https://www.leilaoonline.com.br/lote/detalhe/95028", "13033")</f>
      </c>
      <c r="B14" s="4" t="s">
        <f>=HYPERLINK("https://www.leilaoonline.com.br/lote/detalhe/95028", " Valtra BH 180  4X4, ANO 2005, FR 5770,  LOC. TERRA RICA / PR  ")</f>
      </c>
      <c r="C14" s="4" t="inlineStr">
        <is>
          <t>Vendido</t>
        </is>
      </c>
      <c r="D14" s="4" t="inlineStr">
        <is>
          <t>65</t>
        </is>
      </c>
      <c r="E14" s="5" t="inlineStr">
        <is>
          <t>103.000,00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=HYPERLINK("https://www.leilaoonline.com.br/lote/detalhe/95033", "13034")</f>
      </c>
      <c r="B15" s="4" t="s">
        <f>=HYPERLINK("https://www.leilaoonline.com.br/lote/detalhe/95033", " Valtra BH 180  4X4, ANO 2005, FR 5777,  LOC. TERRA RICA / PR ")</f>
      </c>
      <c r="C15" s="4" t="inlineStr">
        <is>
          <t>Não vendido</t>
        </is>
      </c>
      <c r="D15" s="4" t="inlineStr">
        <is>
          <t>66</t>
        </is>
      </c>
      <c r="E15" s="5" t="inlineStr">
        <is>
          <t>102.000,00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=HYPERLINK("https://www.leilaoonline.com.br/lote/detalhe/95030", "13035")</f>
      </c>
      <c r="B16" s="4" t="s">
        <f>=HYPERLINK("https://www.leilaoonline.com.br/lote/detalhe/95030", " Valtra BH 180  4X4, ANO 2005, FR 5773,  LOC. TERRA RICA / PR ")</f>
      </c>
      <c r="C16" s="4" t="inlineStr">
        <is>
          <t>Vendido</t>
        </is>
      </c>
      <c r="D16" s="4" t="inlineStr">
        <is>
          <t>69</t>
        </is>
      </c>
      <c r="E16" s="5" t="inlineStr">
        <is>
          <t>103.000,00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=HYPERLINK("https://www.leilaoonline.com.br/lote/detalhe/95034", "13040")</f>
      </c>
      <c r="B17" s="4" t="s">
        <f>=HYPERLINK("https://www.leilaoonline.com.br/lote/detalhe/95034", " Valtra BH 185 I 4X4, ANO 2007, FR 5790,  LOC. TERRA RICA / PR ")</f>
      </c>
      <c r="C17" s="4" t="inlineStr">
        <is>
          <t>Vendido</t>
        </is>
      </c>
      <c r="D17" s="4" t="inlineStr">
        <is>
          <t>72</t>
        </is>
      </c>
      <c r="E17" s="5" t="inlineStr">
        <is>
          <t>105.000,00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=HYPERLINK("https://www.leilaoonline.com.br/lote/detalhe/95041", "13041")</f>
      </c>
      <c r="B18" s="4" t="s">
        <f>=HYPERLINK("https://www.leilaoonline.com.br/lote/detalhe/95041", " Valtra BH 185 I 4X4, ANO 2007, FR 5794,  LOC. TERRA RICA / PR ")</f>
      </c>
      <c r="C18" s="4" t="inlineStr">
        <is>
          <t>Não vendido</t>
        </is>
      </c>
      <c r="D18" s="4" t="inlineStr">
        <is>
          <t>68</t>
        </is>
      </c>
      <c r="E18" s="5" t="inlineStr">
        <is>
          <t>118.000,00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=HYPERLINK("https://www.leilaoonline.com.br/lote/detalhe/95039", "13042")</f>
      </c>
      <c r="B19" s="4" t="s">
        <f>=HYPERLINK("https://www.leilaoonline.com.br/lote/detalhe/95039", " Valtra BH 180  4X4, ANO 2005, FR 5762, LOC. TERRA RICA / PR ")</f>
      </c>
      <c r="C19" s="4" t="inlineStr">
        <is>
          <t>Vendido</t>
        </is>
      </c>
      <c r="D19" s="4" t="inlineStr">
        <is>
          <t>57</t>
        </is>
      </c>
      <c r="E19" s="5" t="inlineStr">
        <is>
          <t>84.000,00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=HYPERLINK("https://www.leilaoonline.com.br/lote/detalhe/95037", "13043")</f>
      </c>
      <c r="B20" s="4" t="s">
        <f>=HYPERLINK("https://www.leilaoonline.com.br/lote/detalhe/95037", " Valtra BH 185 I 4X4, ANO 2007, FR 5796,  LOC. TERRA RICA / PR ")</f>
      </c>
      <c r="C20" s="4" t="inlineStr">
        <is>
          <t>Não vendido</t>
        </is>
      </c>
      <c r="D20" s="4" t="inlineStr">
        <is>
          <t>96</t>
        </is>
      </c>
      <c r="E20" s="5" t="inlineStr">
        <is>
          <t>121.000,00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=HYPERLINK("https://www.leilaoonline.com.br/lote/detalhe/95038", "13044")</f>
      </c>
      <c r="B21" s="4" t="s">
        <f>=HYPERLINK("https://www.leilaoonline.com.br/lote/detalhe/95038", " Valtra BM 100 S 4x4, ANO 2005, FR 5911, LOC. TERRA RICA / PR ")</f>
      </c>
      <c r="C21" s="4" t="inlineStr">
        <is>
          <t>Vendido</t>
        </is>
      </c>
      <c r="D21" s="4" t="inlineStr">
        <is>
          <t>45</t>
        </is>
      </c>
      <c r="E21" s="5" t="inlineStr">
        <is>
          <t>82.000,00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=HYPERLINK("https://www.leilaoonline.com.br/lote/detalhe/97448", "13046")</f>
      </c>
      <c r="B22" s="4" t="s">
        <f>=HYPERLINK("https://www.leilaoonline.com.br/lote/detalhe/97448", " Reb.Cana Picada Usicamp - 2007/2007 - LOC: Terra Rica, PR")</f>
      </c>
      <c r="C22" s="4" t="inlineStr">
        <is>
          <t>Vendido</t>
        </is>
      </c>
      <c r="D22" s="4" t="inlineStr">
        <is>
          <t>6</t>
        </is>
      </c>
      <c r="E22" s="5" t="inlineStr">
        <is>
          <t>14.500,00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=HYPERLINK("https://www.leilaoonline.com.br/lote/detalhe/95031", "13051")</f>
      </c>
      <c r="B23" s="4" t="s">
        <f>=HYPERLINK("https://www.leilaoonline.com.br/lote/detalhe/95031", " Valtra BH 180  4X4, ANO 2005, FR 5771, LOC. TERRA RICA / PR ")</f>
      </c>
      <c r="C23" s="4" t="inlineStr">
        <is>
          <t>Vendido</t>
        </is>
      </c>
      <c r="D23" s="4" t="inlineStr">
        <is>
          <t>60</t>
        </is>
      </c>
      <c r="E23" s="5" t="inlineStr">
        <is>
          <t>87.000,00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=HYPERLINK("https://www.leilaoonline.com.br/lote/detalhe/95036", "13052")</f>
      </c>
      <c r="B24" s="4" t="s">
        <f>=HYPERLINK("https://www.leilaoonline.com.br/lote/detalhe/95036", " Valtra 1880 4x4, ANO 2001, FR 5788, LOC. TERRA RICA / PR ")</f>
      </c>
      <c r="C24" s="4" t="inlineStr">
        <is>
          <t>Vendido</t>
        </is>
      </c>
      <c r="D24" s="4" t="inlineStr">
        <is>
          <t>68</t>
        </is>
      </c>
      <c r="E24" s="5" t="inlineStr">
        <is>
          <t>98.000,00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=HYPERLINK("https://www.leilaoonline.com.br/lote/detalhe/95035", "13053")</f>
      </c>
      <c r="B25" s="4" t="s">
        <f>=HYPERLINK("https://www.leilaoonline.com.br/lote/detalhe/95035", " Valtra BH 205 i, ANO 2011, FR 5752, LOC. TERRA RICA / PR ")</f>
      </c>
      <c r="C25" s="4" t="inlineStr">
        <is>
          <t>Vendido</t>
        </is>
      </c>
      <c r="D25" s="4" t="inlineStr">
        <is>
          <t>57</t>
        </is>
      </c>
      <c r="E25" s="5" t="inlineStr">
        <is>
          <t>140.000,00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=HYPERLINK("https://www.leilaoonline.com.br/lote/detalhe/95060", "13058")</f>
      </c>
      <c r="B26" s="4" t="s">
        <f>=HYPERLINK("https://www.leilaoonline.com.br/lote/detalhe/95060", " Valtra BM 100 S 4x4, ANO 2005, FR 5909, LOC. TERRA RICA / PR ")</f>
      </c>
      <c r="C26" s="4" t="inlineStr">
        <is>
          <t>Vendido</t>
        </is>
      </c>
      <c r="D26" s="4" t="inlineStr">
        <is>
          <t>31</t>
        </is>
      </c>
      <c r="E26" s="5" t="inlineStr">
        <is>
          <t>77.000,00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=HYPERLINK("https://www.leilaoonline.com.br/lote/detalhe/95058", "13059")</f>
      </c>
      <c r="B27" s="4" t="s">
        <f>=HYPERLINK("https://www.leilaoonline.com.br/lote/detalhe/95058", " Valtra BH 180  4X4, ANO 2005, FR 5766, LOC. TERRA RICA / PR ")</f>
      </c>
      <c r="C27" s="4" t="inlineStr">
        <is>
          <t>Vendido</t>
        </is>
      </c>
      <c r="D27" s="4" t="inlineStr">
        <is>
          <t>72</t>
        </is>
      </c>
      <c r="E27" s="5" t="inlineStr">
        <is>
          <t>98.000,00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=HYPERLINK("https://www.leilaoonline.com.br/lote/detalhe/95061", "13060")</f>
      </c>
      <c r="B28" s="4" t="s">
        <f>=HYPERLINK("https://www.leilaoonline.com.br/lote/detalhe/95061", " Valtra BH 180  4X4, ANO 2005, FR 5764, LOC. TERRA RICA / PR ")</f>
      </c>
      <c r="C28" s="4" t="inlineStr">
        <is>
          <t>Vendido</t>
        </is>
      </c>
      <c r="D28" s="4" t="inlineStr">
        <is>
          <t>72</t>
        </is>
      </c>
      <c r="E28" s="5" t="inlineStr">
        <is>
          <t>97.000,00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=HYPERLINK("https://www.leilaoonline.com.br/lote/detalhe/95059", "13088")</f>
      </c>
      <c r="B29" s="4" t="s">
        <f>=HYPERLINK("https://www.leilaoonline.com.br/lote/detalhe/95059", " Valtra BH 185 I 4X4, ANO 2007, FR 5791, LOC. TERRA RICA / PR ")</f>
      </c>
      <c r="C29" s="4" t="inlineStr">
        <is>
          <t>Não vendido</t>
        </is>
      </c>
      <c r="D29" s="4" t="inlineStr">
        <is>
          <t>87</t>
        </is>
      </c>
      <c r="E29" s="5" t="inlineStr">
        <is>
          <t>127.000,00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=HYPERLINK("https://www.leilaoonline.com.br/lote/detalhe/97449", "13096")</f>
      </c>
      <c r="B30" s="4" t="s">
        <f>=HYPERLINK("https://www.leilaoonline.com.br/lote/detalhe/97449", " Caminhão MERCEDES BENZ 2428 - 2005/2006 - LOC: Terra Rica, PR")</f>
      </c>
      <c r="C30" s="4" t="inlineStr">
        <is>
          <t>Vendido</t>
        </is>
      </c>
      <c r="D30" s="4" t="inlineStr">
        <is>
          <t>61</t>
        </is>
      </c>
      <c r="E30" s="5" t="inlineStr">
        <is>
          <t>105.000,00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=HYPERLINK("https://www.leilaoonline.com.br/lote/detalhe/95066", "13098")</f>
      </c>
      <c r="B31" s="4" t="s">
        <f>=HYPERLINK("https://www.leilaoonline.com.br/lote/detalhe/95066", " Valtra 1280 PCR 4x4, ANO 2006, FR 5959, LOC. TERRA RICA / PR ")</f>
      </c>
      <c r="C31" s="4" t="inlineStr">
        <is>
          <t>Vendido</t>
        </is>
      </c>
      <c r="D31" s="4" t="inlineStr">
        <is>
          <t>38</t>
        </is>
      </c>
      <c r="E31" s="5" t="inlineStr">
        <is>
          <t>76.000,00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=HYPERLINK("https://www.leilaoonline.com.br/lote/detalhe/95067", "13099")</f>
      </c>
      <c r="B32" s="4" t="s">
        <f>=HYPERLINK("https://www.leilaoonline.com.br/lote/detalhe/95067", " Valtra BH 180  4X4, ANO 2007, FR 5785, LOC. TERRA RICA / PR ")</f>
      </c>
      <c r="C32" s="4" t="inlineStr">
        <is>
          <t>Vendido</t>
        </is>
      </c>
      <c r="D32" s="4" t="inlineStr">
        <is>
          <t>95</t>
        </is>
      </c>
      <c r="E32" s="5" t="inlineStr">
        <is>
          <t>145.000,00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=HYPERLINK("https://www.leilaoonline.com.br/lote/detalhe/97450", "13101")</f>
      </c>
      <c r="B33" s="4" t="s">
        <f>=HYPERLINK("https://www.leilaoonline.com.br/lote/detalhe/97450", " CAMINHÃO VOLVO/FM12 380 6X4R ATDL - 2004/2004 - LOC: Paranacity, PR")</f>
      </c>
      <c r="C33" s="4" t="inlineStr">
        <is>
          <t>Vendido</t>
        </is>
      </c>
      <c r="D33" s="4" t="inlineStr">
        <is>
          <t>19</t>
        </is>
      </c>
      <c r="E33" s="5" t="inlineStr">
        <is>
          <t>62.000,00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=HYPERLINK("https://www.leilaoonline.com.br/lote/detalhe/95063", "13110")</f>
      </c>
      <c r="B34" s="4" t="s">
        <f>=HYPERLINK("https://www.leilaoonline.com.br/lote/detalhe/95063", " Valtra BH 180  4X4, ANO 2007 , FR 2825,  LOC. TERRA RICA / PR ")</f>
      </c>
      <c r="C34" s="4" t="inlineStr">
        <is>
          <t>Vendido</t>
        </is>
      </c>
      <c r="D34" s="4" t="inlineStr">
        <is>
          <t>64</t>
        </is>
      </c>
      <c r="E34" s="5" t="inlineStr">
        <is>
          <t>107.000,00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=HYPERLINK("https://www.leilaoonline.com.br/lote/detalhe/95065", "13111")</f>
      </c>
      <c r="B35" s="4" t="s">
        <f>=HYPERLINK("https://www.leilaoonline.com.br/lote/detalhe/95065", " Valtra BH 180  4X4, ANO 2007, FR 2824,  LOC. TERRA RICA / PR ")</f>
      </c>
      <c r="C35" s="4" t="inlineStr">
        <is>
          <t>Vendido</t>
        </is>
      </c>
      <c r="D35" s="4" t="inlineStr">
        <is>
          <t>71</t>
        </is>
      </c>
      <c r="E35" s="5" t="inlineStr">
        <is>
          <t>98.000,00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=HYPERLINK("https://www.leilaoonline.com.br/lote/detalhe/95069", "13112")</f>
      </c>
      <c r="B36" s="4" t="s">
        <f>=HYPERLINK("https://www.leilaoonline.com.br/lote/detalhe/95069", " Valtra BH 180  4X4, ANO 2005, FR 2770,  LOC. PARANACITY/ PR ")</f>
      </c>
      <c r="C36" s="4" t="inlineStr">
        <is>
          <t>Vendido</t>
        </is>
      </c>
      <c r="D36" s="4" t="inlineStr">
        <is>
          <t>76</t>
        </is>
      </c>
      <c r="E36" s="5" t="inlineStr">
        <is>
          <t>99.000,00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=HYPERLINK("https://www.leilaoonline.com.br/lote/detalhe/95062", "13121")</f>
      </c>
      <c r="B37" s="4" t="s">
        <f>=HYPERLINK("https://www.leilaoonline.com.br/lote/detalhe/95062", " Valtra BH 185 I 4X4, ANO 2007, FR 2769,  LOC. PARANACITY / PR ")</f>
      </c>
      <c r="C37" s="4" t="inlineStr">
        <is>
          <t>Vendido</t>
        </is>
      </c>
      <c r="D37" s="4" t="inlineStr">
        <is>
          <t>102</t>
        </is>
      </c>
      <c r="E37" s="5" t="inlineStr">
        <is>
          <t>141.000,00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=HYPERLINK("https://www.leilaoonline.com.br/lote/detalhe/95068", "13122")</f>
      </c>
      <c r="B38" s="4" t="s">
        <f>=HYPERLINK("https://www.leilaoonline.com.br/lote/detalhe/95068", " Valtra BH 180  4X4, ANO 2003 , FR 2827,  LOC. PARANACITY / PR ")</f>
      </c>
      <c r="C38" s="4" t="inlineStr">
        <is>
          <t>Vendido</t>
        </is>
      </c>
      <c r="D38" s="4" t="inlineStr">
        <is>
          <t>81</t>
        </is>
      </c>
      <c r="E38" s="5" t="inlineStr">
        <is>
          <t>104.000,00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=HYPERLINK("https://www.leilaoonline.com.br/lote/detalhe/95032", "13123")</f>
      </c>
      <c r="B39" s="4" t="s">
        <f>=HYPERLINK("https://www.leilaoonline.com.br/lote/detalhe/95032", " Valtra BH 180  4X4, ANO 2004 , FR 2819,  LOC. PARANACITY / PR ")</f>
      </c>
      <c r="C39" s="4" t="inlineStr">
        <is>
          <t>Vendido</t>
        </is>
      </c>
      <c r="D39" s="4" t="inlineStr">
        <is>
          <t>79</t>
        </is>
      </c>
      <c r="E39" s="5" t="inlineStr">
        <is>
          <t>103.000,00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=HYPERLINK("https://www.leilaoonline.com.br/lote/detalhe/95064", "13124")</f>
      </c>
      <c r="B40" s="4" t="s">
        <f>=HYPERLINK("https://www.leilaoonline.com.br/lote/detalhe/95064", " Valtra BH 180  4X4, ANO 2005, FR 2777, LOC. PARANACITY/ PR ")</f>
      </c>
      <c r="C40" s="4" t="inlineStr">
        <is>
          <t>Vendido</t>
        </is>
      </c>
      <c r="D40" s="4" t="inlineStr">
        <is>
          <t>62</t>
        </is>
      </c>
      <c r="E40" s="5" t="inlineStr">
        <is>
          <t>86.000,00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=HYPERLINK("https://www.leilaoonline.com.br/lote/detalhe/95070", "13133")</f>
      </c>
      <c r="B41" s="4" t="s">
        <f>=HYPERLINK("https://www.leilaoonline.com.br/lote/detalhe/95070", " Valtra BH 180  4X4, ANO 2002, FR 2780, LOC.PARANACITY/PR")</f>
      </c>
      <c r="C41" s="4" t="inlineStr">
        <is>
          <t>Vendido</t>
        </is>
      </c>
      <c r="D41" s="4" t="inlineStr">
        <is>
          <t>68</t>
        </is>
      </c>
      <c r="E41" s="5" t="inlineStr">
        <is>
          <t>92.000,00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=HYPERLINK("https://www.leilaoonline.com.br/lote/detalhe/95071", "13134")</f>
      </c>
      <c r="B42" s="4" t="s">
        <f>=HYPERLINK("https://www.leilaoonline.com.br/lote/detalhe/95071", " Valtra BH 180  4X4, ANO 2003, FR 2783, LOC. PARANACITY /PR")</f>
      </c>
      <c r="C42" s="4" t="inlineStr">
        <is>
          <t>Vendido</t>
        </is>
      </c>
      <c r="D42" s="4" t="inlineStr">
        <is>
          <t>81</t>
        </is>
      </c>
      <c r="E42" s="5" t="inlineStr">
        <is>
          <t>103.000,00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=HYPERLINK("https://www.leilaoonline.com.br/lote/detalhe/95072", "13135")</f>
      </c>
      <c r="B43" s="4" t="s">
        <f>=HYPERLINK("https://www.leilaoonline.com.br/lote/detalhe/95072", " Valtra BH 180  4X4, ANO 2003, FR 2785, LOC.PARANACITY/ PR")</f>
      </c>
      <c r="C43" s="4" t="inlineStr">
        <is>
          <t>Vendido</t>
        </is>
      </c>
      <c r="D43" s="4" t="inlineStr">
        <is>
          <t>68</t>
        </is>
      </c>
      <c r="E43" s="5" t="inlineStr">
        <is>
          <t>89.000,00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=HYPERLINK("https://www.leilaoonline.com.br/lote/detalhe/95078", "13136")</f>
      </c>
      <c r="B44" s="4" t="s">
        <f>=HYPERLINK("https://www.leilaoonline.com.br/lote/detalhe/95078", " Valtra BH 180  4X4, ANO 2003, FR 2784, LOC. PARANACITY/PR")</f>
      </c>
      <c r="C44" s="4" t="inlineStr">
        <is>
          <t>Vendido</t>
        </is>
      </c>
      <c r="D44" s="4" t="inlineStr">
        <is>
          <t>71</t>
        </is>
      </c>
      <c r="E44" s="5" t="inlineStr">
        <is>
          <t>93.000,00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=HYPERLINK("https://www.leilaoonline.com.br/lote/detalhe/95083", "13145")</f>
      </c>
      <c r="B45" s="4" t="s">
        <f>=HYPERLINK("https://www.leilaoonline.com.br/lote/detalhe/95083", " Valtra BH 180  4X4, ANO 2003, FR 2781, LOC. PARANACITY / PR")</f>
      </c>
      <c r="C45" s="4" t="inlineStr">
        <is>
          <t>Vendido</t>
        </is>
      </c>
      <c r="D45" s="4" t="inlineStr">
        <is>
          <t>70</t>
        </is>
      </c>
      <c r="E45" s="5" t="inlineStr">
        <is>
          <t>91.000,00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=HYPERLINK("https://www.leilaoonline.com.br/lote/detalhe/95084", "13146")</f>
      </c>
      <c r="B46" s="4" t="s">
        <f>=HYPERLINK("https://www.leilaoonline.com.br/lote/detalhe/95084", " Valtra BH 180  4X4, ANO 2005, FR 2771, LOC. PARANACITY/ PR ")</f>
      </c>
      <c r="C46" s="4" t="inlineStr">
        <is>
          <t>Vendido</t>
        </is>
      </c>
      <c r="D46" s="4" t="inlineStr">
        <is>
          <t>78</t>
        </is>
      </c>
      <c r="E46" s="5" t="inlineStr">
        <is>
          <t>97.000,00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=HYPERLINK("https://www.leilaoonline.com.br/lote/detalhe/95076", "13147")</f>
      </c>
      <c r="B47" s="4" t="s">
        <f>=HYPERLINK("https://www.leilaoonline.com.br/lote/detalhe/95076", " Valtra BM 100 S 4x4, ANO 2003, FR 2809, LOC. PARANACITY/ PR ")</f>
      </c>
      <c r="C47" s="4" t="inlineStr">
        <is>
          <t>Não vendido</t>
        </is>
      </c>
      <c r="D47" s="4" t="inlineStr">
        <is>
          <t>44</t>
        </is>
      </c>
      <c r="E47" s="5" t="inlineStr">
        <is>
          <t>83.000,00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=HYPERLINK("https://www.leilaoonline.com.br/lote/detalhe/95082", "13148")</f>
      </c>
      <c r="B48" s="4" t="s">
        <f>=HYPERLINK("https://www.leilaoonline.com.br/lote/detalhe/95082", " Valtra BM 100 S 4x4, ANO 2004, FR 2815, LOC. PARANACITY/ PR ")</f>
      </c>
      <c r="C48" s="4" t="inlineStr">
        <is>
          <t>Vendido</t>
        </is>
      </c>
      <c r="D48" s="4" t="inlineStr">
        <is>
          <t>38</t>
        </is>
      </c>
      <c r="E48" s="5" t="inlineStr">
        <is>
          <t>80.000,00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=HYPERLINK("https://www.leilaoonline.com.br/lote/detalhe/95080", "13157")</f>
      </c>
      <c r="B49" s="4" t="s">
        <f>=HYPERLINK("https://www.leilaoonline.com.br/lote/detalhe/95080", " Valtra BM 100 S 4x4, ANO 2004, FR 2811, LOC. PARANACITY / PR ")</f>
      </c>
      <c r="C49" s="4" t="inlineStr">
        <is>
          <t>Vendido</t>
        </is>
      </c>
      <c r="D49" s="4" t="inlineStr">
        <is>
          <t>39</t>
        </is>
      </c>
      <c r="E49" s="5" t="inlineStr">
        <is>
          <t>84.000,00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=HYPERLINK("https://www.leilaoonline.com.br/lote/detalhe/95073", "13158")</f>
      </c>
      <c r="B50" s="4" t="s">
        <f>=HYPERLINK("https://www.leilaoonline.com.br/lote/detalhe/95073", " Valtra BH 180  4X4, ANO 2002, FR 2779, LOC. PARANACITY/PR")</f>
      </c>
      <c r="C50" s="4" t="inlineStr">
        <is>
          <t>Vendido</t>
        </is>
      </c>
      <c r="D50" s="4" t="inlineStr">
        <is>
          <t>77</t>
        </is>
      </c>
      <c r="E50" s="5" t="inlineStr">
        <is>
          <t>96.000,00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=HYPERLINK("https://www.leilaoonline.com.br/lote/detalhe/95085", "13159")</f>
      </c>
      <c r="B51" s="4" t="s">
        <f>=HYPERLINK("https://www.leilaoonline.com.br/lote/detalhe/95085", " Valtra BH 180  4X4, ANO 2004, FR 2791, LOC. PARANACITY / PR ")</f>
      </c>
      <c r="C51" s="4" t="inlineStr">
        <is>
          <t>Vendido</t>
        </is>
      </c>
      <c r="D51" s="4" t="inlineStr">
        <is>
          <t>78</t>
        </is>
      </c>
      <c r="E51" s="5" t="inlineStr">
        <is>
          <t>97.000,00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=HYPERLINK("https://www.leilaoonline.com.br/lote/detalhe/95079", "13160")</f>
      </c>
      <c r="B52" s="4" t="s">
        <f>=HYPERLINK("https://www.leilaoonline.com.br/lote/detalhe/95079", " Case MXM 270, ANO 2008, FR 2740, LOC. PARANACITY / PR ")</f>
      </c>
      <c r="C52" s="4" t="inlineStr">
        <is>
          <t>Vendido</t>
        </is>
      </c>
      <c r="D52" s="4" t="inlineStr">
        <is>
          <t>121</t>
        </is>
      </c>
      <c r="E52" s="5" t="inlineStr">
        <is>
          <t>165.000,00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=HYPERLINK("https://www.leilaoonline.com.br/lote/detalhe/95075", "13169")</f>
      </c>
      <c r="B53" s="4" t="s">
        <f>=HYPERLINK("https://www.leilaoonline.com.br/lote/detalhe/95075", " Valtra BM 100 S 4x4, ANO 2004, FR 2812, LOC. PARANACITY/ PR ")</f>
      </c>
      <c r="C53" s="4" t="inlineStr">
        <is>
          <t>Vendido</t>
        </is>
      </c>
      <c r="D53" s="4" t="inlineStr">
        <is>
          <t>44</t>
        </is>
      </c>
      <c r="E53" s="5" t="inlineStr">
        <is>
          <t>77.000,00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=HYPERLINK("https://www.leilaoonline.com.br/lote/detalhe/95081", "13170")</f>
      </c>
      <c r="B54" s="4" t="s">
        <f>=HYPERLINK("https://www.leilaoonline.com.br/lote/detalhe/95081", " Valtra BM 100 S 4x4, ANO 2004, FR 2813, LOC. PARANACITY/PR ")</f>
      </c>
      <c r="C54" s="4" t="inlineStr">
        <is>
          <t>Vendido</t>
        </is>
      </c>
      <c r="D54" s="4" t="inlineStr">
        <is>
          <t>42</t>
        </is>
      </c>
      <c r="E54" s="5" t="inlineStr">
        <is>
          <t>81.000,00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=HYPERLINK("https://www.leilaoonline.com.br/lote/detalhe/95074", "13177")</f>
      </c>
      <c r="B55" s="4" t="s">
        <f>=HYPERLINK("https://www.leilaoonline.com.br/lote/detalhe/95074", " Valtra 1280 PCR 4x4, ANO 2006, FR 5959, LOC. PARANACITY / PR ")</f>
      </c>
      <c r="C55" s="4" t="inlineStr">
        <is>
          <t>Vendido</t>
        </is>
      </c>
      <c r="D55" s="4" t="inlineStr">
        <is>
          <t>45</t>
        </is>
      </c>
      <c r="E55" s="5" t="inlineStr">
        <is>
          <t>64.000,00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=HYPERLINK("https://www.leilaoonline.com.br/lote/detalhe/95077", "13179")</f>
      </c>
      <c r="B56" s="4" t="s">
        <f>=HYPERLINK("https://www.leilaoonline.com.br/lote/detalhe/95077", " Valtra 1280 PCR 4x4, ANO 2001, FR 2888, LOC. PARANACITY/ PR ")</f>
      </c>
      <c r="C56" s="4" t="inlineStr">
        <is>
          <t>Vendido</t>
        </is>
      </c>
      <c r="D56" s="4" t="inlineStr">
        <is>
          <t>42</t>
        </is>
      </c>
      <c r="E56" s="5" t="inlineStr">
        <is>
          <t>61.000,00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=HYPERLINK("https://www.leilaoonline.com.br/lote/detalhe/95088", "13189")</f>
      </c>
      <c r="B57" s="4" t="s">
        <f>=HYPERLINK("https://www.leilaoonline.com.br/lote/detalhe/95088", " Valtra BH 180  4X4, ANO 2007, FR 2823, LOC. PARANACITY/ PR")</f>
      </c>
      <c r="C57" s="4" t="inlineStr">
        <is>
          <t>Vendido</t>
        </is>
      </c>
      <c r="D57" s="4" t="inlineStr">
        <is>
          <t>57</t>
        </is>
      </c>
      <c r="E57" s="5" t="inlineStr">
        <is>
          <t>105.000,00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=HYPERLINK("https://www.leilaoonline.com.br/lote/detalhe/95086", "13190")</f>
      </c>
      <c r="B58" s="4" t="s">
        <f>=HYPERLINK("https://www.leilaoonline.com.br/lote/detalhe/95086", " Valtra BH 180  4X4, ANO 2003, FR 2782, LOC. PARANACITY/ PR")</f>
      </c>
      <c r="C58" s="4" t="inlineStr">
        <is>
          <t>Vendido</t>
        </is>
      </c>
      <c r="D58" s="4" t="inlineStr">
        <is>
          <t>65</t>
        </is>
      </c>
      <c r="E58" s="5" t="inlineStr">
        <is>
          <t>87.000,00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=HYPERLINK("https://www.leilaoonline.com.br/lote/detalhe/95042", "13191")</f>
      </c>
      <c r="B59" s="4" t="s">
        <f>=HYPERLINK("https://www.leilaoonline.com.br/lote/detalhe/95042", " Valtra BH 180  4X4, ANO 2004, FR 2818, LOC. PARANACITY/ PR ")</f>
      </c>
      <c r="C59" s="4" t="inlineStr">
        <is>
          <t>Vendido</t>
        </is>
      </c>
      <c r="D59" s="4" t="inlineStr">
        <is>
          <t>68</t>
        </is>
      </c>
      <c r="E59" s="5" t="inlineStr">
        <is>
          <t>88.000,00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=HYPERLINK("https://www.leilaoonline.com.br/lote/detalhe/95089", "13192")</f>
      </c>
      <c r="B60" s="4" t="s">
        <f>=HYPERLINK("https://www.leilaoonline.com.br/lote/detalhe/95089", " Valtra BH 180  4X4, ANO 2003, FR 2826, LOC. PARANACITY/ PR ")</f>
      </c>
      <c r="C60" s="4" t="inlineStr">
        <is>
          <t>Vendido</t>
        </is>
      </c>
      <c r="D60" s="4" t="inlineStr">
        <is>
          <t>79</t>
        </is>
      </c>
      <c r="E60" s="5" t="inlineStr">
        <is>
          <t>98.000,00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=HYPERLINK("https://www.leilaoonline.com.br/lote/detalhe/97451", "13198")</f>
      </c>
      <c r="B61" s="4" t="s">
        <f>=HYPERLINK("https://www.leilaoonline.com.br/lote/detalhe/97451", " CAMINHÃO MERCEDES BENZ 915C - 2008/2008 - LOC: Paranacity, PR")</f>
      </c>
      <c r="C61" s="4" t="inlineStr">
        <is>
          <t>Vendido</t>
        </is>
      </c>
      <c r="D61" s="4" t="inlineStr">
        <is>
          <t>41</t>
        </is>
      </c>
      <c r="E61" s="5" t="inlineStr">
        <is>
          <t>70.000,00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=HYPERLINK("https://www.leilaoonline.com.br/lote/detalhe/95087", "13202")</f>
      </c>
      <c r="B62" s="4" t="s">
        <f>=HYPERLINK("https://www.leilaoonline.com.br/lote/detalhe/95087", " Valtra 1280 PCR 4x4, ANO 2004, FR 2896, LOC. PARANACITY/ PR ")</f>
      </c>
      <c r="C62" s="4" t="inlineStr">
        <is>
          <t>Vendido</t>
        </is>
      </c>
      <c r="D62" s="4" t="inlineStr">
        <is>
          <t>66</t>
        </is>
      </c>
      <c r="E62" s="5" t="inlineStr">
        <is>
          <t>85.000,00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=HYPERLINK("https://www.leilaoonline.com.br/lote/detalhe/95090", "13219")</f>
      </c>
      <c r="B63" s="4" t="s">
        <f>=HYPERLINK("https://www.leilaoonline.com.br/lote/detalhe/95090", " Valtra 1280 PCR 4x4, ANO 2004, FR 2897, LOC. PARANACITY/ PR ")</f>
      </c>
      <c r="C63" s="4" t="inlineStr">
        <is>
          <t>Vendido</t>
        </is>
      </c>
      <c r="D63" s="4" t="inlineStr">
        <is>
          <t>43</t>
        </is>
      </c>
      <c r="E63" s="5" t="inlineStr">
        <is>
          <t>62.000,00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=HYPERLINK("https://www.leilaoonline.com.br/lote/detalhe/95091", "13235")</f>
      </c>
      <c r="B64" s="4" t="s">
        <f>=HYPERLINK("https://www.leilaoonline.com.br/lote/detalhe/95091", " Valtra BH 185 I 4X4, ANO 2007, FR 2773, LOC. PARANACITY/ PR ")</f>
      </c>
      <c r="C64" s="4" t="inlineStr">
        <is>
          <t>Vendido</t>
        </is>
      </c>
      <c r="D64" s="4" t="inlineStr">
        <is>
          <t>123</t>
        </is>
      </c>
      <c r="E64" s="5" t="inlineStr">
        <is>
          <t>142.000,00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=HYPERLINK("https://www.leilaoonline.com.br/lote/detalhe/95092", "13236")</f>
      </c>
      <c r="B65" s="4" t="s">
        <f>=HYPERLINK("https://www.leilaoonline.com.br/lote/detalhe/95092", " Valtra BH 180  4X4, ANO 2007, FR 2821, LOC. PARANACITY/ PR ")</f>
      </c>
      <c r="C65" s="4" t="inlineStr">
        <is>
          <t>Vendido</t>
        </is>
      </c>
      <c r="D65" s="4" t="inlineStr">
        <is>
          <t>59</t>
        </is>
      </c>
      <c r="E65" s="5" t="inlineStr">
        <is>
          <t>96.000,00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=HYPERLINK("https://www.leilaoonline.com.br/lote/detalhe/95093", "13241")</f>
      </c>
      <c r="B66" s="4" t="s">
        <f>=HYPERLINK("https://www.leilaoonline.com.br/lote/detalhe/95093", " Valtra BH 180  4X4, ANO 2007, FR 2822,LOC. PARANACITY/ PR ")</f>
      </c>
      <c r="C66" s="4" t="inlineStr">
        <is>
          <t>Vendido</t>
        </is>
      </c>
      <c r="D66" s="4" t="inlineStr">
        <is>
          <t>58</t>
        </is>
      </c>
      <c r="E66" s="5" t="inlineStr">
        <is>
          <t>90.000,00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=HYPERLINK("https://www.leilaoonline.com.br/lote/detalhe/95096", "13242")</f>
      </c>
      <c r="B67" s="4" t="s">
        <f>=HYPERLINK("https://www.leilaoonline.com.br/lote/detalhe/95096", " Colhedora Valtra BE 1035, ANO 2016, FR 2974, LOC. PARANACITY/ PR ")</f>
      </c>
      <c r="C67" s="4" t="inlineStr">
        <is>
          <t>Vendido</t>
        </is>
      </c>
      <c r="D67" s="4" t="inlineStr">
        <is>
          <t>7</t>
        </is>
      </c>
      <c r="E67" s="5" t="inlineStr">
        <is>
          <t>41.000,00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=HYPERLINK("https://www.leilaoonline.com.br/lote/detalhe/95098", "13243")</f>
      </c>
      <c r="B68" s="4" t="s">
        <f>=HYPERLINK("https://www.leilaoonline.com.br/lote/detalhe/95098", " Colhedora Valtra BE 1035, ANO 2016, FR 2975, LOC. PARANACITY/ PR ")</f>
      </c>
      <c r="C68" s="4" t="inlineStr">
        <is>
          <t>Vendido</t>
        </is>
      </c>
      <c r="D68" s="4" t="inlineStr">
        <is>
          <t>4</t>
        </is>
      </c>
      <c r="E68" s="5" t="inlineStr">
        <is>
          <t>38.000,00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=HYPERLINK("https://www.leilaoonline.com.br/lote/detalhe/95095", "13244")</f>
      </c>
      <c r="B69" s="4" t="s">
        <f>=HYPERLINK("https://www.leilaoonline.com.br/lote/detalhe/95095", " Valtra BH 180 4X4, ANO 2004, FR 2789, LOC. PARANACITY/ PR")</f>
      </c>
      <c r="C69" s="4" t="inlineStr">
        <is>
          <t>Vendido</t>
        </is>
      </c>
      <c r="D69" s="4" t="inlineStr">
        <is>
          <t>80</t>
        </is>
      </c>
      <c r="E69" s="5" t="inlineStr">
        <is>
          <t>130.000,00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=HYPERLINK("https://www.leilaoonline.com.br/lote/detalhe/95100", "13249")</f>
      </c>
      <c r="B70" s="4" t="s">
        <f>=HYPERLINK("https://www.leilaoonline.com.br/lote/detalhe/95100", " Valtra BH 185 I 4X4, ANO 2007, FR 2772, LOC. PARANACITY/ PR ")</f>
      </c>
      <c r="C70" s="4" t="inlineStr">
        <is>
          <t>Não vendido</t>
        </is>
      </c>
      <c r="D70" s="4" t="inlineStr">
        <is>
          <t>122</t>
        </is>
      </c>
      <c r="E70" s="5" t="inlineStr">
        <is>
          <t>141.000,00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=HYPERLINK("https://www.leilaoonline.com.br/lote/detalhe/95094", "13315")</f>
      </c>
      <c r="B71" s="4" t="s">
        <f>=HYPERLINK("https://www.leilaoonline.com.br/lote/detalhe/95094", " Valtra BH 185 I 4X4, ANO 2012, FR 5746, LOC. TERRA RICA/ PR ")</f>
      </c>
      <c r="C71" s="4" t="inlineStr">
        <is>
          <t>Vendido</t>
        </is>
      </c>
      <c r="D71" s="4" t="inlineStr">
        <is>
          <t>90</t>
        </is>
      </c>
      <c r="E71" s="5" t="inlineStr">
        <is>
          <t>147.500,00</t>
        </is>
      </c>
      <c r="F71" s="4" t="inlineStr">
        <is>
          <t>1500.00</t>
        </is>
      </c>
    </row>
    <row collapsed="false" customFormat="false" customHeight="false" hidden="false" ht="12.1" outlineLevel="0" r="72">
      <c r="A72" s="5" t="s">
        <f>=HYPERLINK("https://www.leilaoonline.com.br/lote/detalhe/95043", "13400")</f>
      </c>
      <c r="B72" s="4" t="s">
        <f>=HYPERLINK("https://www.leilaoonline.com.br/lote/detalhe/95043", " Valtra BH 185 I 4X4, ANO 2003, FR 1773, LOC: IGUATEMI/ PR")</f>
      </c>
      <c r="C72" s="4" t="inlineStr">
        <is>
          <t>Vendido</t>
        </is>
      </c>
      <c r="D72" s="4" t="inlineStr">
        <is>
          <t>96</t>
        </is>
      </c>
      <c r="E72" s="5" t="inlineStr">
        <is>
          <t>144.000,00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=HYPERLINK("https://www.leilaoonline.com.br/lote/detalhe/95097", "13401")</f>
      </c>
      <c r="B73" s="4" t="s">
        <f>=HYPERLINK("https://www.leilaoonline.com.br/lote/detalhe/95097", " Valtra BH 185 I 4X4, ANO 2004, FR 1775, LOC: IGUATEMI/ PR")</f>
      </c>
      <c r="C73" s="4" t="inlineStr">
        <is>
          <t>Vendido</t>
        </is>
      </c>
      <c r="D73" s="4" t="inlineStr">
        <is>
          <t>117</t>
        </is>
      </c>
      <c r="E73" s="5" t="inlineStr">
        <is>
          <t>136.000,00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=HYPERLINK("https://www.leilaoonline.com.br/lote/detalhe/95104", "13402")</f>
      </c>
      <c r="B74" s="4" t="s">
        <f>=HYPERLINK("https://www.leilaoonline.com.br/lote/detalhe/95104", " Valtra BH 180  4X4, ANO 2004, FR 1784, LOC: IGUATEMI/ PR")</f>
      </c>
      <c r="C74" s="4" t="inlineStr">
        <is>
          <t>Não vendido</t>
        </is>
      </c>
      <c r="D74" s="4" t="inlineStr">
        <is>
          <t>72</t>
        </is>
      </c>
      <c r="E74" s="5" t="inlineStr">
        <is>
          <t>91.000,00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=HYPERLINK("https://www.leilaoonline.com.br/lote/detalhe/95105", "13403")</f>
      </c>
      <c r="B75" s="4" t="s">
        <f>=HYPERLINK("https://www.leilaoonline.com.br/lote/detalhe/95105", " Valtra BH 180  4X4, ANO 2004, FR 1818, LOC: IGUATEMI/ PR")</f>
      </c>
      <c r="C75" s="4" t="inlineStr">
        <is>
          <t>Vendido</t>
        </is>
      </c>
      <c r="D75" s="4" t="inlineStr">
        <is>
          <t>68</t>
        </is>
      </c>
      <c r="E75" s="5" t="inlineStr">
        <is>
          <t>87.000,00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=HYPERLINK("https://www.leilaoonline.com.br/lote/detalhe/95102", "13404")</f>
      </c>
      <c r="B76" s="4" t="s">
        <f>=HYPERLINK("https://www.leilaoonline.com.br/lote/detalhe/95102", " Valtra BH 180  4X4, ANO 2004, FR 1820, LOC: IGUATEMI/ PR")</f>
      </c>
      <c r="C76" s="4" t="inlineStr">
        <is>
          <t>Vendido</t>
        </is>
      </c>
      <c r="D76" s="4" t="inlineStr">
        <is>
          <t>66</t>
        </is>
      </c>
      <c r="E76" s="5" t="inlineStr">
        <is>
          <t>86.000,00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=HYPERLINK("https://www.leilaoonline.com.br/lote/detalhe/95110", "13405")</f>
      </c>
      <c r="B77" s="4" t="s">
        <f>=HYPERLINK("https://www.leilaoonline.com.br/lote/detalhe/95110", " Valtra BH 180  4X4, ANO 2004, FR 1821, LOC: IGUATEMI/ PR")</f>
      </c>
      <c r="C77" s="4" t="inlineStr">
        <is>
          <t>Não vendido</t>
        </is>
      </c>
      <c r="D77" s="4" t="inlineStr">
        <is>
          <t>68</t>
        </is>
      </c>
      <c r="E77" s="5" t="inlineStr">
        <is>
          <t>92.000,00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=HYPERLINK("https://www.leilaoonline.com.br/lote/detalhe/95099", "13406")</f>
      </c>
      <c r="B78" s="4" t="s">
        <f>=HYPERLINK("https://www.leilaoonline.com.br/lote/detalhe/95099", " Valtra BH 185 I 4X4, ANO 2012, FR 1770, LOC. IGUATEMI/ PR ")</f>
      </c>
      <c r="C78" s="4" t="inlineStr">
        <is>
          <t>Vendido</t>
        </is>
      </c>
      <c r="D78" s="4" t="inlineStr">
        <is>
          <t>103</t>
        </is>
      </c>
      <c r="E78" s="5" t="inlineStr">
        <is>
          <t>162.000,00</t>
        </is>
      </c>
      <c r="F78" s="4" t="inlineStr">
        <is>
          <t>1500.00</t>
        </is>
      </c>
    </row>
    <row collapsed="false" customFormat="false" customHeight="false" hidden="false" ht="12.1" outlineLevel="0" r="79">
      <c r="A79" s="5" t="s">
        <f>=HYPERLINK("https://www.leilaoonline.com.br/lote/detalhe/95107", "13407")</f>
      </c>
      <c r="B79" s="4" t="s">
        <f>=HYPERLINK("https://www.leilaoonline.com.br/lote/detalhe/95107", " CBT 1105, ANO 1975, FR 1831, LOC: IGUATEMI/ PR")</f>
      </c>
      <c r="C79" s="4" t="inlineStr">
        <is>
          <t>Vendido</t>
        </is>
      </c>
      <c r="D79" s="4" t="inlineStr">
        <is>
          <t>39</t>
        </is>
      </c>
      <c r="E79" s="5" t="inlineStr">
        <is>
          <t>34.500,00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=HYPERLINK("https://www.leilaoonline.com.br/lote/detalhe/95111", "13408")</f>
      </c>
      <c r="B80" s="4" t="s">
        <f>=HYPERLINK("https://www.leilaoonline.com.br/lote/detalhe/95111", " CBT 2105, ANO 1980, FR 1835, LOC: IGUATEMI/ PR")</f>
      </c>
      <c r="C80" s="4" t="inlineStr">
        <is>
          <t>Vendido</t>
        </is>
      </c>
      <c r="D80" s="4" t="inlineStr">
        <is>
          <t>22</t>
        </is>
      </c>
      <c r="E80" s="5" t="inlineStr">
        <is>
          <t>20.500,00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=HYPERLINK("https://www.leilaoonline.com.br/lote/detalhe/95101", "13409")</f>
      </c>
      <c r="B81" s="4" t="s">
        <f>=HYPERLINK("https://www.leilaoonline.com.br/lote/detalhe/95101", " Valtra BH 185 I 4X4, ANO 2012, FR 1772, LOC: IGUATEMI/ PR")</f>
      </c>
      <c r="C81" s="4" t="inlineStr">
        <is>
          <t>Vendido</t>
        </is>
      </c>
      <c r="D81" s="4" t="inlineStr">
        <is>
          <t>91</t>
        </is>
      </c>
      <c r="E81" s="5" t="inlineStr">
        <is>
          <t>149.000,00</t>
        </is>
      </c>
      <c r="F81" s="4" t="inlineStr">
        <is>
          <t>1500.00</t>
        </is>
      </c>
    </row>
    <row collapsed="false" customFormat="false" customHeight="false" hidden="false" ht="12.1" outlineLevel="0" r="82">
      <c r="A82" s="5" t="s">
        <f>=HYPERLINK("https://www.leilaoonline.com.br/lote/detalhe/95052", "13410")</f>
      </c>
      <c r="B82" s="4" t="s">
        <f>=HYPERLINK("https://www.leilaoonline.com.br/lote/detalhe/95052", " Transbordo VT10 Bi Tandem, ANO 2011, FR 30027, LOC: IGUATEMI/ PR")</f>
      </c>
      <c r="C82" s="4" t="inlineStr">
        <is>
          <t>Vendido</t>
        </is>
      </c>
      <c r="D82" s="4" t="inlineStr">
        <is>
          <t>8</t>
        </is>
      </c>
      <c r="E82" s="5" t="inlineStr">
        <is>
          <t>8.500,00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=HYPERLINK("https://www.leilaoonline.com.br/lote/detalhe/95124", "13411")</f>
      </c>
      <c r="B83" s="4" t="s">
        <f>=HYPERLINK("https://www.leilaoonline.com.br/lote/detalhe/95124", " Transbordo Tanden Santal, ANO 2012, FR 30056, LOC: IGUATEMI/ PR")</f>
      </c>
      <c r="C83" s="4" t="inlineStr">
        <is>
          <t>Vendido</t>
        </is>
      </c>
      <c r="D83" s="4" t="inlineStr">
        <is>
          <t>27</t>
        </is>
      </c>
      <c r="E83" s="5" t="inlineStr">
        <is>
          <t>18.000,00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=HYPERLINK("https://www.leilaoonline.com.br/lote/detalhe/95122", "13412")</f>
      </c>
      <c r="B84" s="4" t="s">
        <f>=HYPERLINK("https://www.leilaoonline.com.br/lote/detalhe/95122", " Transbordo VT10 Bi Tandem, ANO 2011, FR 30043, LOC: IGUATEMI/ PR")</f>
      </c>
      <c r="C84" s="4" t="inlineStr">
        <is>
          <t>Vendido</t>
        </is>
      </c>
      <c r="D84" s="4" t="inlineStr">
        <is>
          <t>23</t>
        </is>
      </c>
      <c r="E84" s="5" t="inlineStr">
        <is>
          <t>16.000,00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=HYPERLINK("https://www.leilaoonline.com.br/lote/detalhe/95044", "13413")</f>
      </c>
      <c r="B85" s="4" t="s">
        <f>=HYPERLINK("https://www.leilaoonline.com.br/lote/detalhe/95044", " Valtra BM 100 S 4x4, ANO 2003, FR 1812, LOC: IGUATEMI/ PR")</f>
      </c>
      <c r="C85" s="4" t="inlineStr">
        <is>
          <t>Vendido</t>
        </is>
      </c>
      <c r="D85" s="4" t="inlineStr">
        <is>
          <t>41</t>
        </is>
      </c>
      <c r="E85" s="5" t="inlineStr">
        <is>
          <t>62.000,00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=HYPERLINK("https://www.leilaoonline.com.br/lote/detalhe/95128", "13424")</f>
      </c>
      <c r="B86" s="4" t="s">
        <f>=HYPERLINK("https://www.leilaoonline.com.br/lote/detalhe/95128", " Carretinhas para Tratores, ANO 2000, FR 30773, LOC: UMUARAMA, PR")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=HYPERLINK("https://www.leilaoonline.com.br/lote/detalhe/95108", "13425")</f>
      </c>
      <c r="B87" s="4" t="s">
        <f>=HYPERLINK("https://www.leilaoonline.com.br/lote/detalhe/95108", " Valtra BM 100 S 4x4, ANO 2006, FR 19370, LOC: UMUARAMA, PR")</f>
      </c>
      <c r="C87" s="4" t="inlineStr">
        <is>
          <t>Vendido</t>
        </is>
      </c>
      <c r="D87" s="4" t="inlineStr">
        <is>
          <t>39</t>
        </is>
      </c>
      <c r="E87" s="5" t="inlineStr">
        <is>
          <t>76.000,00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=HYPERLINK("https://www.leilaoonline.com.br/lote/detalhe/95047", "13426")</f>
      </c>
      <c r="B88" s="4" t="s">
        <f>=HYPERLINK("https://www.leilaoonline.com.br/lote/detalhe/95047", " Valtra 1280 PCR 4x4, ANO 2004, FR 19700, LOC: UMUARAMA, PR")</f>
      </c>
      <c r="C88" s="4" t="inlineStr">
        <is>
          <t>Vendido</t>
        </is>
      </c>
      <c r="D88" s="4" t="inlineStr">
        <is>
          <t>56</t>
        </is>
      </c>
      <c r="E88" s="5" t="inlineStr">
        <is>
          <t>75.000,00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=HYPERLINK("https://www.leilaoonline.com.br/lote/detalhe/95053", "13427")</f>
      </c>
      <c r="B89" s="4" t="s">
        <f>=HYPERLINK("https://www.leilaoonline.com.br/lote/detalhe/95053", " Valtra 1280 PCR 4x4, ANO 2006, FR 19703, LOC: UMUARAMA, PR")</f>
      </c>
      <c r="C89" s="4" t="inlineStr">
        <is>
          <t>Vendido</t>
        </is>
      </c>
      <c r="D89" s="4" t="inlineStr">
        <is>
          <t>48</t>
        </is>
      </c>
      <c r="E89" s="5" t="inlineStr">
        <is>
          <t>83.000,00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=HYPERLINK("https://www.leilaoonline.com.br/lote/detalhe/95051", "13428")</f>
      </c>
      <c r="B90" s="4" t="s">
        <f>=HYPERLINK("https://www.leilaoonline.com.br/lote/detalhe/95051", " Valtra BH 180  4X4, ANO 2007, FR 19374, LOC: UMUARAMA, PR")</f>
      </c>
      <c r="C90" s="4" t="inlineStr">
        <is>
          <t>Vendido</t>
        </is>
      </c>
      <c r="D90" s="4" t="inlineStr">
        <is>
          <t>66</t>
        </is>
      </c>
      <c r="E90" s="5" t="inlineStr">
        <is>
          <t>91.000,00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=HYPERLINK("https://www.leilaoonline.com.br/lote/detalhe/95046", "13429")</f>
      </c>
      <c r="B91" s="4" t="s">
        <f>=HYPERLINK("https://www.leilaoonline.com.br/lote/detalhe/95046", " John Deere 6615, ANO 2005, FR 19215, LOC: UMUARAMA, PR")</f>
      </c>
      <c r="C91" s="4" t="inlineStr">
        <is>
          <t>Não vendido</t>
        </is>
      </c>
      <c r="D91" s="4" t="inlineStr">
        <is>
          <t>37</t>
        </is>
      </c>
      <c r="E91" s="5" t="inlineStr">
        <is>
          <t>64.000,00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=HYPERLINK("https://www.leilaoonline.com.br/lote/detalhe/95103", "13430")</f>
      </c>
      <c r="B92" s="4" t="s">
        <f>=HYPERLINK("https://www.leilaoonline.com.br/lote/detalhe/95103", " John Deere 6615, ANO 2005, FR 19217, LOC: UMUARAMA, PR")</f>
      </c>
      <c r="C92" s="4" t="inlineStr">
        <is>
          <t>Vendido</t>
        </is>
      </c>
      <c r="D92" s="4" t="inlineStr">
        <is>
          <t>57</t>
        </is>
      </c>
      <c r="E92" s="5" t="inlineStr">
        <is>
          <t>82.000,00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=HYPERLINK("https://www.leilaoonline.com.br/lote/detalhe/95045", "13431")</f>
      </c>
      <c r="B93" s="4" t="s">
        <f>=HYPERLINK("https://www.leilaoonline.com.br/lote/detalhe/95045", " John Deere 7505, ANO 2004, FR 4790, LOC: UMUARAMA, PR")</f>
      </c>
      <c r="C93" s="4" t="inlineStr">
        <is>
          <t>Vendido</t>
        </is>
      </c>
      <c r="D93" s="4" t="inlineStr">
        <is>
          <t>70</t>
        </is>
      </c>
      <c r="E93" s="5" t="inlineStr">
        <is>
          <t>97.000,00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=HYPERLINK("https://www.leilaoonline.com.br/lote/detalhe/95119", "13432")</f>
      </c>
      <c r="B94" s="4" t="s">
        <f>=HYPERLINK("https://www.leilaoonline.com.br/lote/detalhe/95119", " Valtra 1280 PCR 4x4, ANO 2007, FR 19708, LOC: UMUARAMA, PR")</f>
      </c>
      <c r="C94" s="4" t="inlineStr">
        <is>
          <t>Vendido</t>
        </is>
      </c>
      <c r="D94" s="4" t="inlineStr">
        <is>
          <t>34</t>
        </is>
      </c>
      <c r="E94" s="5" t="inlineStr">
        <is>
          <t>58.000,00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=HYPERLINK("https://www.leilaoonline.com.br/lote/detalhe/95120", "13433")</f>
      </c>
      <c r="B95" s="4" t="s">
        <f>=HYPERLINK("https://www.leilaoonline.com.br/lote/detalhe/95120", " Transbordo VT10 Bi Tandem, ANO 2010, FR 19918, LOC: UMUARAMA, PR")</f>
      </c>
      <c r="C95" s="4" t="inlineStr">
        <is>
          <t>Vendido</t>
        </is>
      </c>
      <c r="D95" s="4" t="inlineStr">
        <is>
          <t>5</t>
        </is>
      </c>
      <c r="E95" s="5" t="inlineStr">
        <is>
          <t>7.000,00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=HYPERLINK("https://www.leilaoonline.com.br/lote/detalhe/95113", "13434")</f>
      </c>
      <c r="B96" s="4" t="s">
        <f>=HYPERLINK("https://www.leilaoonline.com.br/lote/detalhe/95113", " Transbordo VT10 Bi Tandem, ANO 2010, FR 19915, LOC: UMUARAMA, PR")</f>
      </c>
      <c r="C96" s="4" t="inlineStr">
        <is>
          <t>Vendido</t>
        </is>
      </c>
      <c r="D96" s="4" t="inlineStr">
        <is>
          <t>5</t>
        </is>
      </c>
      <c r="E96" s="5" t="inlineStr">
        <is>
          <t>7.000,00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=HYPERLINK("https://www.leilaoonline.com.br/lote/detalhe/95112", "13435")</f>
      </c>
      <c r="B97" s="4" t="s">
        <f>=HYPERLINK("https://www.leilaoonline.com.br/lote/detalhe/95112", " Transbordo VT10 Bi Tandem, ANO 2010, FR 19914, LOC: UMUARAMA, PR")</f>
      </c>
      <c r="C97" s="4" t="inlineStr">
        <is>
          <t>Vendido</t>
        </is>
      </c>
      <c r="D97" s="4" t="inlineStr">
        <is>
          <t>13</t>
        </is>
      </c>
      <c r="E97" s="5" t="inlineStr">
        <is>
          <t>11.000,00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=HYPERLINK("https://www.leilaoonline.com.br/lote/detalhe/95049", "13436")</f>
      </c>
      <c r="B98" s="4" t="s">
        <f>=HYPERLINK("https://www.leilaoonline.com.br/lote/detalhe/95049", " John Deere 6615, ANO 2005, FR 19220, LOC: UMUARAMA, PR")</f>
      </c>
      <c r="C98" s="4" t="inlineStr">
        <is>
          <t>Vendido</t>
        </is>
      </c>
      <c r="D98" s="4" t="inlineStr">
        <is>
          <t>58</t>
        </is>
      </c>
      <c r="E98" s="5" t="inlineStr">
        <is>
          <t>82.000,00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=HYPERLINK("https://www.leilaoonline.com.br/lote/detalhe/95048", "13437")</f>
      </c>
      <c r="B99" s="4" t="s">
        <f>=HYPERLINK("https://www.leilaoonline.com.br/lote/detalhe/95048", " Valtra BM 100 S 4x4, ANO 2004, FR 4765, LOC: UMUARAMA, PR")</f>
      </c>
      <c r="C99" s="4" t="inlineStr">
        <is>
          <t>Vendido</t>
        </is>
      </c>
      <c r="D99" s="4" t="inlineStr">
        <is>
          <t>51</t>
        </is>
      </c>
      <c r="E99" s="5" t="inlineStr">
        <is>
          <t>85.000,00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=HYPERLINK("https://www.leilaoonline.com.br/lote/detalhe/95118", "13438")</f>
      </c>
      <c r="B100" s="4" t="s">
        <f>=HYPERLINK("https://www.leilaoonline.com.br/lote/detalhe/95118", " Carregadoras John De 6415, ANO 2005, FR 19713, LOC: UMUARAMA, PR")</f>
      </c>
      <c r="C100" s="4" t="inlineStr">
        <is>
          <t>Vendido</t>
        </is>
      </c>
      <c r="D100" s="4" t="inlineStr">
        <is>
          <t>33</t>
        </is>
      </c>
      <c r="E100" s="5" t="inlineStr">
        <is>
          <t>70.000,00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=HYPERLINK("https://www.leilaoonline.com.br/lote/detalhe/95050", "13439")</f>
      </c>
      <c r="B101" s="4" t="s">
        <f>=HYPERLINK("https://www.leilaoonline.com.br/lote/detalhe/95050", " Valtra BH 180  4X4, ANO 2005, FR 19366, LOC: UMUARAMA, PR")</f>
      </c>
      <c r="C101" s="4" t="inlineStr">
        <is>
          <t>Vendido</t>
        </is>
      </c>
      <c r="D101" s="4" t="inlineStr">
        <is>
          <t>69</t>
        </is>
      </c>
      <c r="E101" s="5" t="inlineStr">
        <is>
          <t>88.000,00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=HYPERLINK("https://www.leilaoonline.com.br/lote/detalhe/95054", "13440")</f>
      </c>
      <c r="B102" s="4" t="s">
        <f>=HYPERLINK("https://www.leilaoonline.com.br/lote/detalhe/95054", " Valtra 1280 PCR 4x4, ANO 2007, FR 19706, LOC: UMUARAMA, PR")</f>
      </c>
      <c r="C102" s="4" t="inlineStr">
        <is>
          <t>Vendido</t>
        </is>
      </c>
      <c r="D102" s="4" t="inlineStr">
        <is>
          <t>111</t>
        </is>
      </c>
      <c r="E102" s="5" t="inlineStr">
        <is>
          <t>153.000,00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=HYPERLINK("https://www.leilaoonline.com.br/lote/detalhe/95115", "13441")</f>
      </c>
      <c r="B103" s="4" t="s">
        <f>=HYPERLINK("https://www.leilaoonline.com.br/lote/detalhe/95115", " Valtra BH 180 4x4, ANO 2004, F 19242, LOC: UMUARAMA, PR")</f>
      </c>
      <c r="C103" s="4" t="inlineStr">
        <is>
          <t>Vendido</t>
        </is>
      </c>
      <c r="D103" s="4" t="inlineStr">
        <is>
          <t>72</t>
        </is>
      </c>
      <c r="E103" s="5" t="inlineStr">
        <is>
          <t>96.000,00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=HYPERLINK("https://www.leilaoonline.com.br/lote/detalhe/95114", "13442")</f>
      </c>
      <c r="B104" s="4" t="s">
        <f>=HYPERLINK("https://www.leilaoonline.com.br/lote/detalhe/95114", " Valtra 1280 PCR 4x4, ANO 2006, FR 19702, LOC: UMUARAMA, PR")</f>
      </c>
      <c r="C104" s="4" t="inlineStr">
        <is>
          <t>Vendido</t>
        </is>
      </c>
      <c r="D104" s="4" t="inlineStr">
        <is>
          <t>99</t>
        </is>
      </c>
      <c r="E104" s="5" t="inlineStr">
        <is>
          <t>147.000,00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=HYPERLINK("https://www.leilaoonline.com.br/lote/detalhe/95116", "13443")</f>
      </c>
      <c r="B105" s="4" t="s">
        <f>=HYPERLINK("https://www.leilaoonline.com.br/lote/detalhe/95116", " Valtra BH 180  4X4, ANO 2005, FR 19243, LOC: UMUARAMA, PR")</f>
      </c>
      <c r="C105" s="4" t="inlineStr">
        <is>
          <t>Vendido</t>
        </is>
      </c>
      <c r="D105" s="4" t="inlineStr">
        <is>
          <t>74</t>
        </is>
      </c>
      <c r="E105" s="5" t="inlineStr">
        <is>
          <t>93.000,00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=HYPERLINK("https://www.leilaoonline.com.br/lote/detalhe/95109", "13444")</f>
      </c>
      <c r="B106" s="4" t="s">
        <f>=HYPERLINK("https://www.leilaoonline.com.br/lote/detalhe/95109", " Valtra BH 160 4x4, ANO 2006, FR19382, LOC: UMUARAMA, PR")</f>
      </c>
      <c r="C106" s="4" t="inlineStr">
        <is>
          <t>Vendido</t>
        </is>
      </c>
      <c r="D106" s="4" t="inlineStr">
        <is>
          <t>79</t>
        </is>
      </c>
      <c r="E106" s="5" t="inlineStr">
        <is>
          <t>105.000,00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=HYPERLINK("https://www.leilaoonline.com.br/lote/detalhe/95127", "13445")</f>
      </c>
      <c r="B107" s="4" t="s">
        <f>=HYPERLINK("https://www.leilaoonline.com.br/lote/detalhe/95127", " Pulverizador Columbia, ANO 2017, FR 30785, LOC: UMUARAMA, PR")</f>
      </c>
      <c r="C107" s="4" t="inlineStr">
        <is>
          <t>Vendido</t>
        </is>
      </c>
      <c r="D107" s="4" t="inlineStr">
        <is>
          <t>5</t>
        </is>
      </c>
      <c r="E107" s="5" t="inlineStr">
        <is>
          <t>5.250,00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=HYPERLINK("https://www.leilaoonline.com.br/lote/detalhe/95106", "13446")</f>
      </c>
      <c r="B108" s="4" t="s">
        <f>=HYPERLINK("https://www.leilaoonline.com.br/lote/detalhe/95106", " John Deere 7505, ANO 2005, FR 19222, LOC: UMUARAMA, PR")</f>
      </c>
      <c r="C108" s="4" t="inlineStr">
        <is>
          <t>Vendido</t>
        </is>
      </c>
      <c r="D108" s="4" t="inlineStr">
        <is>
          <t>71</t>
        </is>
      </c>
      <c r="E108" s="5" t="inlineStr">
        <is>
          <t>101.000,00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=HYPERLINK("https://www.leilaoonline.com.br/lote/detalhe/95135", "13447")</f>
      </c>
      <c r="B109" s="4" t="s">
        <f>=HYPERLINK("https://www.leilaoonline.com.br/lote/detalhe/95135", " Grade Semi Pesada, ANO 2007, FR 30779, LOC: UMUARAMA, PR")</f>
      </c>
      <c r="C109" s="4" t="inlineStr">
        <is>
          <t>Vendido</t>
        </is>
      </c>
      <c r="D109" s="4" t="inlineStr">
        <is>
          <t>90</t>
        </is>
      </c>
      <c r="E109" s="5" t="inlineStr">
        <is>
          <t>52.000,00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=HYPERLINK("https://www.leilaoonline.com.br/lote/detalhe/95129", "13448")</f>
      </c>
      <c r="B110" s="4" t="s">
        <f>=HYPERLINK("https://www.leilaoonline.com.br/lote/detalhe/95129", " Grade Semi Pesada, ANO 2007, FR 30764, LOC: UMUARAMA, PR")</f>
      </c>
      <c r="C110" s="4" t="inlineStr">
        <is>
          <t>Vendido</t>
        </is>
      </c>
      <c r="D110" s="4" t="inlineStr">
        <is>
          <t>110</t>
        </is>
      </c>
      <c r="E110" s="5" t="inlineStr">
        <is>
          <t>64.250,00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=HYPERLINK("https://www.leilaoonline.com.br/lote/detalhe/95056", "13449")</f>
      </c>
      <c r="B111" s="4" t="s">
        <f>=HYPERLINK("https://www.leilaoonline.com.br/lote/detalhe/95056", " Guincho Hidraulico, ANO 2003, FR 30813, LOC: UMUARAMA, PR")</f>
      </c>
      <c r="C111" s="4" t="inlineStr">
        <is>
          <t>Vendido</t>
        </is>
      </c>
      <c r="D111" s="4" t="inlineStr">
        <is>
          <t>37</t>
        </is>
      </c>
      <c r="E111" s="5" t="inlineStr">
        <is>
          <t>13.500,00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=HYPERLINK("https://www.leilaoonline.com.br/lote/detalhe/95057", "13450")</f>
      </c>
      <c r="B112" s="4" t="s">
        <f>=HYPERLINK("https://www.leilaoonline.com.br/lote/detalhe/95057", " Carretinhas para Tratores, ANO 2007, FR 30765, LOC: UMUARAMA, PR")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4.050,00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=HYPERLINK("https://www.leilaoonline.com.br/lote/detalhe/95133", "13451")</f>
      </c>
      <c r="B113" s="4" t="s">
        <f>=HYPERLINK("https://www.leilaoonline.com.br/lote/detalhe/95133", " Grade Semi Pesada, ANO 2007, FR 30811, LOC: UMUARAMA, PR")</f>
      </c>
      <c r="C113" s="4" t="inlineStr">
        <is>
          <t>Vendido</t>
        </is>
      </c>
      <c r="D113" s="4" t="inlineStr">
        <is>
          <t>59</t>
        </is>
      </c>
      <c r="E113" s="5" t="inlineStr">
        <is>
          <t>39.000,00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=HYPERLINK("https://www.leilaoonline.com.br/lote/detalhe/95040", "13459")</f>
      </c>
      <c r="B114" s="4" t="s">
        <f>=HYPERLINK("https://www.leilaoonline.com.br/lote/detalhe/95040", " Valtra BH 180  4X4, ANO 2004, FR 2788, LOC.TERRA RICA/ PR ")</f>
      </c>
      <c r="C114" s="4" t="inlineStr">
        <is>
          <t>Não vendido</t>
        </is>
      </c>
      <c r="D114" s="4" t="inlineStr">
        <is>
          <t>89</t>
        </is>
      </c>
      <c r="E114" s="5" t="inlineStr">
        <is>
          <t>112.000,00</t>
        </is>
      </c>
      <c r="F11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2026-06-19T18:26:26.00Z</dcterms:created>
  <dc:creator>Tellks Tecnologia</dc:creator>
  <cp:revision>0</cp:revision>
</cp:coreProperties>
</file>