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22 TRATORES - 5 CAMINHÕES - TURBINAS - TRANSBORDOS - 10 COLHEDORAS - GRADES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=HYPERLINK("https://www.leilaoonline.com.br/lote/detalhe/98611", "3121")</f>
      </c>
      <c r="B11" s="4" t="s">
        <f>=HYPERLINK("https://www.leilaoonline.com.br/lote/detalhe/98611", " MODULO DE BATERIA, NOBREAK E SCANNER , Patr.15960/1, UND BARRA")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=HYPERLINK("https://www.leilaoonline.com.br/lote/detalhe/98310", "3202")</f>
      </c>
      <c r="B12" s="4" t="s">
        <f>=HYPERLINK("https://www.leilaoonline.com.br/lote/detalhe/98310", "TELEVISÃO, ARMÁRIOS E OUTROS - Veja Especificações abaixo. Fundação Raízen Barra - Localizado na Cidade de Igaraçú do Tietê/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=HYPERLINK("https://www.leilaoonline.com.br/lote/detalhe/98311", "3203")</f>
      </c>
      <c r="B13" s="4" t="s">
        <f>=HYPERLINK("https://www.leilaoonline.com.br/lote/detalhe/98311", "10 UNDS.COMPUTADORES DE BORDO, AUTEQ,  MOD. 3100, VEJA N° SERIES ABAIXO, LOC. BARRA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=HYPERLINK("https://www.leilaoonline.com.br/lote/detalhe/98312", "3204")</f>
      </c>
      <c r="B14" s="4" t="s">
        <f>=HYPERLINK("https://www.leilaoonline.com.br/lote/detalhe/98312", "18 UND. COMPUTADORES DE BORDO AUTEQ, MOD. 3200, VEJA N° SERIES ABAIXO, LOC. BARRA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=HYPERLINK("https://www.leilaoonline.com.br/lote/detalhe/98313", "3205")</f>
      </c>
      <c r="B15" s="4" t="s">
        <f>=HYPERLINK("https://www.leilaoonline.com.br/lote/detalhe/98313", "18 UND. COMPUTADORES DE BORDO AUTEQ, MOD. 3200, VEJA N° SERIES ABAIXO, LOC. BARRA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=HYPERLINK("https://www.leilaoonline.com.br/lote/detalhe/98314", "3206")</f>
      </c>
      <c r="B16" s="4" t="s">
        <f>=HYPERLINK("https://www.leilaoonline.com.br/lote/detalhe/98314", "ITENS DIV. MAQUINA DE CALCULADORA, CÂMERA DIGITAL SONY, CÂMERA ANALOGICA, LOC. DAP BARRA /SP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=HYPERLINK("https://www.leilaoonline.com.br/lote/detalhe/98309", "3210")</f>
      </c>
      <c r="B17" s="4" t="s">
        <f>=HYPERLINK("https://www.leilaoonline.com.br/lote/detalhe/98309", "7 COMPUTADORES DE BORDO C/ CHICOTE, SF, LOC. DIAMANTE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=HYPERLINK("https://www.leilaoonline.com.br/lote/detalhe/98307", "3213")</f>
      </c>
      <c r="B18" s="4" t="s">
        <f>=HYPERLINK("https://www.leilaoonline.com.br/lote/detalhe/98307", "CAMINHÃO VW. 24.220, 2001/2001, FR 96415, VENDA S/ MOTOR, NÃO FUNCIONA , LOC. DIAMANTE VEJA DESCRIÇÃO ")</f>
      </c>
      <c r="C18" s="4" t="inlineStr">
        <is>
          <t>Vendido</t>
        </is>
      </c>
      <c r="D18" s="4" t="inlineStr">
        <is>
          <t>38</t>
        </is>
      </c>
      <c r="E18" s="5" t="inlineStr">
        <is>
          <t>66.000,00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=HYPERLINK("https://www.leilaoonline.com.br/lote/detalhe/98304", "3217")</f>
      </c>
      <c r="B19" s="4" t="s">
        <f>=HYPERLINK("https://www.leilaoonline.com.br/lote/detalhe/98304", " TORRE DE RESFRIAMENTO C/ MOTOR E REDUTOR ( OBS. BASE AO LADO NÃO FAZ PARTE DO LOTE ) LOC. DIAMANTE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=HYPERLINK("https://www.leilaoonline.com.br/lote/detalhe/98305", "3218")</f>
      </c>
      <c r="B20" s="4" t="s">
        <f>=HYPERLINK("https://www.leilaoonline.com.br/lote/detalhe/98305", " TANQUE , SF , ( OBS. DESMONTAGEM POR CONTA DO COMPRADOR) LOC. DIAMANTE 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=HYPERLINK("https://www.leilaoonline.com.br/lote/detalhe/98345", "3219")</f>
      </c>
      <c r="B21" s="4" t="s">
        <f>=HYPERLINK("https://www.leilaoonline.com.br/lote/detalhe/98345", " SEMI REBOQUE USICAMP, ANO 2008/2008, FR 56346, ANO 2008, LOC. SANTA CANDIDA ")</f>
      </c>
      <c r="C21" s="4" t="inlineStr">
        <is>
          <t>Vendido</t>
        </is>
      </c>
      <c r="D21" s="4" t="inlineStr">
        <is>
          <t>32</t>
        </is>
      </c>
      <c r="E21" s="5" t="inlineStr">
        <is>
          <t>40.500,00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=HYPERLINK("https://www.leilaoonline.com.br/lote/detalhe/98344", "3223")</f>
      </c>
      <c r="B22" s="4" t="s">
        <f>=HYPERLINK("https://www.leilaoonline.com.br/lote/detalhe/98344", " REBOQUE CANA PICADA RANDON, ANO 2010/2011, FR 93657, LOC. DIAMANTE ")</f>
      </c>
      <c r="C22" s="4" t="inlineStr">
        <is>
          <t>Vendido</t>
        </is>
      </c>
      <c r="D22" s="4" t="inlineStr">
        <is>
          <t>17</t>
        </is>
      </c>
      <c r="E22" s="5" t="inlineStr">
        <is>
          <t>44.500,00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=HYPERLINK("https://www.leilaoonline.com.br/lote/detalhe/98341", "3224")</f>
      </c>
      <c r="B23" s="4" t="s">
        <f>=HYPERLINK("https://www.leilaoonline.com.br/lote/detalhe/98341", " REBOQUE 4E RANDON 12,5M , ANO 2010, FR46896, LOC. DIAMANTE ")</f>
      </c>
      <c r="C23" s="4" t="inlineStr">
        <is>
          <t>Vendido</t>
        </is>
      </c>
      <c r="D23" s="4" t="inlineStr">
        <is>
          <t>17</t>
        </is>
      </c>
      <c r="E23" s="5" t="inlineStr">
        <is>
          <t>38.500,00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=HYPERLINK("https://www.leilaoonline.com.br/lote/detalhe/98615", "3225")</f>
      </c>
      <c r="B24" s="4" t="s">
        <f>=HYPERLINK("https://www.leilaoonline.com.br/lote/detalhe/98615", " REBOQUE CANAV 1CX 90M, USICAMP, ANO 2008, 96261, LOC. DIAMANTE  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29.000,00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=HYPERLINK("https://www.leilaoonline.com.br/lote/detalhe/98343", "3226")</f>
      </c>
      <c r="B25" s="4" t="s">
        <f>=HYPERLINK("https://www.leilaoonline.com.br/lote/detalhe/98343", " SEMI REBOQUE USICAMP 12,50M, CANA INTEIRA ,ANO 2008, FR 56331, LOC. DIAMANTE  ")</f>
      </c>
      <c r="C25" s="4" t="inlineStr">
        <is>
          <t>Vendido</t>
        </is>
      </c>
      <c r="D25" s="4" t="inlineStr">
        <is>
          <t>27</t>
        </is>
      </c>
      <c r="E25" s="5" t="inlineStr">
        <is>
          <t>38.000,00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=HYPERLINK("https://www.leilaoonline.com.br/lote/detalhe/98612", "3229")</f>
      </c>
      <c r="B26" s="4" t="s">
        <f>=HYPERLINK("https://www.leilaoonline.com.br/lote/detalhe/98612", " SEMI REBOQUE USICAMP 12,50M, ANO 2008, FR 96702, LOC. DIAMANTE  ")</f>
      </c>
      <c r="C26" s="4" t="inlineStr">
        <is>
          <t>Vendido</t>
        </is>
      </c>
      <c r="D26" s="4" t="inlineStr">
        <is>
          <t>3</t>
        </is>
      </c>
      <c r="E26" s="5" t="inlineStr">
        <is>
          <t>27.000,00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=HYPERLINK("https://www.leilaoonline.com.br/lote/detalhe/98613", "3233")</f>
      </c>
      <c r="B27" s="4" t="s">
        <f>=HYPERLINK("https://www.leilaoonline.com.br/lote/detalhe/98613", " SEMI REBOQUE RANDON 11,80M, ANO 2007/2007, CANA INTEIRA , FR 121397,LOC. DIAMANTE  ")</f>
      </c>
      <c r="C27" s="4" t="inlineStr">
        <is>
          <t>Vendido</t>
        </is>
      </c>
      <c r="D27" s="4" t="inlineStr">
        <is>
          <t>9</t>
        </is>
      </c>
      <c r="E27" s="5" t="inlineStr">
        <is>
          <t>24.000,00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=HYPERLINK("https://www.leilaoonline.com.br/lote/detalhe/98306", "3237")</f>
      </c>
      <c r="B28" s="4" t="s">
        <f>=HYPERLINK("https://www.leilaoonline.com.br/lote/detalhe/98306", " 25 UND. DE TARUGO ( PROLONGADOR ) SF, LOC. SANTA CANDIDA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=HYPERLINK("https://www.leilaoonline.com.br/lote/detalhe/98911", "3275")</f>
      </c>
      <c r="B29" s="4" t="s">
        <f>=HYPERLINK("https://www.leilaoonline.com.br/lote/detalhe/98911", " ENFARDADORA PALHA ARRASTO, FR 57431, LOC. BARRA ")</f>
      </c>
      <c r="C29" s="4" t="inlineStr">
        <is>
          <t>Vendido</t>
        </is>
      </c>
      <c r="D29" s="4" t="inlineStr">
        <is>
          <t>62</t>
        </is>
      </c>
      <c r="E29" s="5" t="inlineStr">
        <is>
          <t>37.500,00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=HYPERLINK("https://www.leilaoonline.com.br/lote/detalhe/98912", "3276")</f>
      </c>
      <c r="B30" s="4" t="s">
        <f>=HYPERLINK("https://www.leilaoonline.com.br/lote/detalhe/98912", " ENFARDADORA PALHA ARRASTO, FR 57432, LOC. BARRA ")</f>
      </c>
      <c r="C30" s="4" t="inlineStr">
        <is>
          <t>Vendido</t>
        </is>
      </c>
      <c r="D30" s="4" t="inlineStr">
        <is>
          <t>60</t>
        </is>
      </c>
      <c r="E30" s="5" t="inlineStr">
        <is>
          <t>37.500,00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=HYPERLINK("https://www.leilaoonline.com.br/lote/detalhe/98913", "3279")</f>
      </c>
      <c r="B31" s="4" t="s">
        <f>=HYPERLINK("https://www.leilaoonline.com.br/lote/detalhe/98913", " ENLEIRADOR VERMEER PRO17, FR57353, LOC.BARRA")</f>
      </c>
      <c r="C31" s="4" t="inlineStr">
        <is>
          <t>Vendido</t>
        </is>
      </c>
      <c r="D31" s="4" t="inlineStr">
        <is>
          <t>46</t>
        </is>
      </c>
      <c r="E31" s="5" t="inlineStr">
        <is>
          <t>27.000,00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=HYPERLINK("https://www.leilaoonline.com.br/lote/detalhe/98910", "3280")</f>
      </c>
      <c r="B32" s="4" t="s">
        <f>=HYPERLINK("https://www.leilaoonline.com.br/lote/detalhe/98910", " ENLEIRADOR VERMEER PRO17, FR57354, LOC.BARRA")</f>
      </c>
      <c r="C32" s="4" t="inlineStr">
        <is>
          <t>Vendido</t>
        </is>
      </c>
      <c r="D32" s="4" t="inlineStr">
        <is>
          <t>41</t>
        </is>
      </c>
      <c r="E32" s="5" t="inlineStr">
        <is>
          <t>22.000,00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=HYPERLINK("https://www.leilaoonline.com.br/lote/detalhe/98182", "3290")</f>
      </c>
      <c r="B33" s="4" t="s">
        <f>=HYPERLINK("https://www.leilaoonline.com.br/lote/detalhe/98182", " 1 MAQUINA DE SOLDA E 1 COMPRESSOR, PAT. 201686/079579, LOC. BARRA ")</f>
      </c>
      <c r="C33" s="4" t="inlineStr">
        <is>
          <t>Vendido</t>
        </is>
      </c>
      <c r="D33" s="4" t="inlineStr">
        <is>
          <t>5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=HYPERLINK("https://www.leilaoonline.com.br/lote/detalhe/98189", "3291")</f>
      </c>
      <c r="B34" s="4" t="s">
        <f>=HYPERLINK("https://www.leilaoonline.com.br/lote/detalhe/98189", " TRANSBORDO ATA 10500T. ANO 2009, FR19878, LOC. BARRA 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=HYPERLINK("https://www.leilaoonline.com.br/lote/detalhe/98192", "3292")</f>
      </c>
      <c r="B35" s="4" t="s">
        <f>=HYPERLINK("https://www.leilaoonline.com.br/lote/detalhe/98192", " 3 TANQUES DE PLANTADORA DMB, SF, LOC. BARRA 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=HYPERLINK("https://www.leilaoonline.com.br/lote/detalhe/98196", "3294")</f>
      </c>
      <c r="B36" s="4" t="s">
        <f>=HYPERLINK("https://www.leilaoonline.com.br/lote/detalhe/98196", " GRADE LEVE 36 DISCO, FR103146, LOC. BARRA ")</f>
      </c>
      <c r="C36" s="4" t="inlineStr">
        <is>
          <t>Vendido</t>
        </is>
      </c>
      <c r="D36" s="4" t="inlineStr">
        <is>
          <t>65</t>
        </is>
      </c>
      <c r="E36" s="5" t="inlineStr">
        <is>
          <t>31.000,00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=HYPERLINK("https://www.leilaoonline.com.br/lote/detalhe/98188", "3296")</f>
      </c>
      <c r="B37" s="4" t="s">
        <f>=HYPERLINK("https://www.leilaoonline.com.br/lote/detalhe/98188", " SUCATA ELETRO/ELETRONICA, SENDO 30 MOTORES PEQUENOS, 7 MAQUINAS DE SOLDAS, 2 COMPRESSORES, , 1 TV 49" PAT, 155325, 6 CAPACITORES, , 8 BAG COM SUCATA ELETRICA CHICOTE/COBRE CONTAMINADO COM IMPUREZA, OS BAGS ESTÃO PELA METADE, LOC. BARRA ")</f>
      </c>
      <c r="C37" s="4" t="inlineStr">
        <is>
          <t>Vendido</t>
        </is>
      </c>
      <c r="D37" s="4" t="inlineStr">
        <is>
          <t>133</t>
        </is>
      </c>
      <c r="E37" s="5" t="inlineStr">
        <is>
          <t>61.750,00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=HYPERLINK("https://www.leilaoonline.com.br/lote/detalhe/98193", "3297")</f>
      </c>
      <c r="B38" s="4" t="s">
        <f>=HYPERLINK("https://www.leilaoonline.com.br/lote/detalhe/98193", " 4 ROSCA DE INOX , (SENDO 2 COM MOTOR ELETRICO), SF, LOC. BARRA ")</f>
      </c>
      <c r="C38" s="4" t="inlineStr">
        <is>
          <t>Não vendido</t>
        </is>
      </c>
      <c r="D38" s="4" t="inlineStr">
        <is>
          <t>31</t>
        </is>
      </c>
      <c r="E38" s="5" t="inlineStr">
        <is>
          <t>14.250,00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=HYPERLINK("https://www.leilaoonline.com.br/lote/detalhe/98191", "3298")</f>
      </c>
      <c r="B39" s="4" t="s">
        <f>=HYPERLINK("https://www.leilaoonline.com.br/lote/detalhe/98191", " 4 ESTERIA SUCATEADAS, SF, LOC. BARRA ")</f>
      </c>
      <c r="C39" s="4" t="inlineStr">
        <is>
          <t>Vendido</t>
        </is>
      </c>
      <c r="D39" s="4" t="inlineStr">
        <is>
          <t>85</t>
        </is>
      </c>
      <c r="E39" s="5" t="inlineStr">
        <is>
          <t>39.000,00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=HYPERLINK("https://www.leilaoonline.com.br/lote/detalhe/98262", "3299")</f>
      </c>
      <c r="B40" s="4" t="s">
        <f>=HYPERLINK("https://www.leilaoonline.com.br/lote/detalhe/98262", " TRANSBORDO ATA 12000 12T,  ANO 2012, FR107706, LOC. SANTA CANDIDA 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14.000,00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=HYPERLINK("https://www.leilaoonline.com.br/lote/detalhe/98254", "3300")</f>
      </c>
      <c r="B41" s="4" t="s">
        <f>=HYPERLINK("https://www.leilaoonline.com.br/lote/detalhe/98254", " TRANSBORDO ATA 12000 12T, ANO 2010, FR102038, LOC. SANTA CANDIDA ")</f>
      </c>
      <c r="C41" s="4" t="inlineStr">
        <is>
          <t>Não vendido</t>
        </is>
      </c>
      <c r="D41" s="4" t="inlineStr">
        <is>
          <t>23</t>
        </is>
      </c>
      <c r="E41" s="5" t="inlineStr">
        <is>
          <t>16.000,00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=HYPERLINK("https://www.leilaoonline.com.br/lote/detalhe/98263", "3301")</f>
      </c>
      <c r="B42" s="4" t="s">
        <f>=HYPERLINK("https://www.leilaoonline.com.br/lote/detalhe/98263", " TRANSBORDO ATA 12000 12T, ANO 2010, FR102041, LOC. SANTA CANDIDA 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16.500,00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=HYPERLINK("https://www.leilaoonline.com.br/lote/detalhe/98258", "3302")</f>
      </c>
      <c r="B43" s="4" t="s">
        <f>=HYPERLINK("https://www.leilaoonline.com.br/lote/detalhe/98258", " TRANSBORDO ATA 12000 12T, ANO 2012, FR107707, LOC. SANTA CANDIDA ")</f>
      </c>
      <c r="C43" s="4" t="inlineStr">
        <is>
          <t>Não vendido</t>
        </is>
      </c>
      <c r="D43" s="4" t="inlineStr">
        <is>
          <t>16</t>
        </is>
      </c>
      <c r="E43" s="5" t="inlineStr">
        <is>
          <t>13.000,00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=HYPERLINK("https://www.leilaoonline.com.br/lote/detalhe/98261", "3303")</f>
      </c>
      <c r="B44" s="4" t="s">
        <f>=HYPERLINK("https://www.leilaoonline.com.br/lote/detalhe/98261", " TRANSBORDO ATA 12000 12T, ANO 2010,  FR101995, LOC. SANTA CANDIDA 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14.000,00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=HYPERLINK("https://www.leilaoonline.com.br/lote/detalhe/98257", "3304")</f>
      </c>
      <c r="B45" s="4" t="s">
        <f>=HYPERLINK("https://www.leilaoonline.com.br/lote/detalhe/98257", " TRANSBORDO ATA 12000 12T, ANO 2010,  FR101985, LOC. SANTA CANDIDA ")</f>
      </c>
      <c r="C45" s="4" t="inlineStr">
        <is>
          <t>Vendido</t>
        </is>
      </c>
      <c r="D45" s="4" t="inlineStr">
        <is>
          <t>13</t>
        </is>
      </c>
      <c r="E45" s="5" t="inlineStr">
        <is>
          <t>11.000,00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=HYPERLINK("https://www.leilaoonline.com.br/lote/detalhe/98260", "3307")</f>
      </c>
      <c r="B46" s="4" t="s">
        <f>=HYPERLINK("https://www.leilaoonline.com.br/lote/detalhe/98260", " TRANSBORDO ATA 12000 12T,  ANO 2012,  FR70620, LOC. SANTA CANDIDA ")</f>
      </c>
      <c r="C46" s="4" t="inlineStr">
        <is>
          <t>Não vendido</t>
        </is>
      </c>
      <c r="D46" s="4" t="inlineStr">
        <is>
          <t>22</t>
        </is>
      </c>
      <c r="E46" s="5" t="inlineStr">
        <is>
          <t>15.500,00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=HYPERLINK("https://www.leilaoonline.com.br/lote/detalhe/98259", "3308")</f>
      </c>
      <c r="B47" s="4" t="s">
        <f>=HYPERLINK("https://www.leilaoonline.com.br/lote/detalhe/98259", " TRANSBORDO ATA 12000 12T, ANO 2010,  FR70611, LOC. SANTA CANDIDA 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14.000,00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=HYPERLINK("https://www.leilaoonline.com.br/lote/detalhe/98251", "3319")</f>
      </c>
      <c r="B48" s="4" t="s">
        <f>=HYPERLINK("https://www.leilaoonline.com.br/lote/detalhe/98251", " TRANSBORDO ATA 12000 12T, ANO 2010, FR102030, LOC. SANTA CANDIDA ")</f>
      </c>
      <c r="C48" s="4" t="inlineStr">
        <is>
          <t>Vendido</t>
        </is>
      </c>
      <c r="D48" s="4" t="inlineStr">
        <is>
          <t>34</t>
        </is>
      </c>
      <c r="E48" s="5" t="inlineStr">
        <is>
          <t>21.500,00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=HYPERLINK("https://www.leilaoonline.com.br/lote/detalhe/98177", "3320")</f>
      </c>
      <c r="B49" s="4" t="s">
        <f>=HYPERLINK("https://www.leilaoonline.com.br/lote/detalhe/98177", " TRANSBORDO ATA 12000 12T, ANO 2010,  FR107705, LOC. SANTA CANDIDA ")</f>
      </c>
      <c r="C49" s="4" t="inlineStr">
        <is>
          <t>Vendido</t>
        </is>
      </c>
      <c r="D49" s="4" t="inlineStr">
        <is>
          <t>34</t>
        </is>
      </c>
      <c r="E49" s="5" t="inlineStr">
        <is>
          <t>21.500,00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=HYPERLINK("https://www.leilaoonline.com.br/lote/detalhe/98264", "3321")</f>
      </c>
      <c r="B50" s="4" t="s">
        <f>=HYPERLINK("https://www.leilaoonline.com.br/lote/detalhe/98264", " TRANSBORDO ATA 12000 12T, ANO  2010, FR93823,  LOC. SANTA CANDIDA ")</f>
      </c>
      <c r="C50" s="4" t="inlineStr">
        <is>
          <t>Vendido</t>
        </is>
      </c>
      <c r="D50" s="4" t="inlineStr">
        <is>
          <t>29</t>
        </is>
      </c>
      <c r="E50" s="5" t="inlineStr">
        <is>
          <t>19.500,00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=HYPERLINK("https://www.leilaoonline.com.br/lote/detalhe/98256", "3322")</f>
      </c>
      <c r="B51" s="4" t="s">
        <f>=HYPERLINK("https://www.leilaoonline.com.br/lote/detalhe/98256", " TRANSBORDO ATA 12000 12T, ANO 2010, FR135632,  LOC.SANTA CANDIDA")</f>
      </c>
      <c r="C51" s="4" t="inlineStr">
        <is>
          <t>Vendido</t>
        </is>
      </c>
      <c r="D51" s="4" t="inlineStr">
        <is>
          <t>21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=HYPERLINK("https://www.leilaoonline.com.br/lote/detalhe/98266", "3324")</f>
      </c>
      <c r="B52" s="4" t="s">
        <f>=HYPERLINK("https://www.leilaoonline.com.br/lote/detalhe/98266", " CAMINHAO COMBOIO VW 26.220 EURO3 WORKER,  2010/2010,  FR131207, LOC. PARAISO ")</f>
      </c>
      <c r="C52" s="4" t="inlineStr">
        <is>
          <t>Vendido</t>
        </is>
      </c>
      <c r="D52" s="4" t="inlineStr">
        <is>
          <t>58</t>
        </is>
      </c>
      <c r="E52" s="5" t="inlineStr">
        <is>
          <t>81.000,00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=HYPERLINK("https://www.leilaoonline.com.br/lote/detalhe/98268", "3325")</f>
      </c>
      <c r="B53" s="4" t="s">
        <f>=HYPERLINK("https://www.leilaoonline.com.br/lote/detalhe/98268", " SUCATA DE BORRACHA EM 4 PALETES, SF, LOC.PARAISO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=HYPERLINK("https://www.leilaoonline.com.br/lote/detalhe/98267", "3326")</f>
      </c>
      <c r="B54" s="4" t="s">
        <f>=HYPERLINK("https://www.leilaoonline.com.br/lote/detalhe/98267", " 2 ESTEIRAS, MED. 20 E 15 MTS, SF, LOC. PARAISO ")</f>
      </c>
      <c r="C54" s="4" t="inlineStr">
        <is>
          <t>Vendido</t>
        </is>
      </c>
      <c r="D54" s="4" t="inlineStr">
        <is>
          <t>68</t>
        </is>
      </c>
      <c r="E54" s="5" t="inlineStr">
        <is>
          <t>29.750,00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=HYPERLINK("https://www.leilaoonline.com.br/lote/detalhe/98178", "3327")</f>
      </c>
      <c r="B55" s="4" t="s">
        <f>=HYPERLINK("https://www.leilaoonline.com.br/lote/detalhe/98178", " 2 ESTEIRAS, MED. 8 MTS, SF, LOC. PARAISO")</f>
      </c>
      <c r="C55" s="4" t="inlineStr">
        <is>
          <t>Vendido</t>
        </is>
      </c>
      <c r="D55" s="4" t="inlineStr">
        <is>
          <t>45</t>
        </is>
      </c>
      <c r="E55" s="5" t="inlineStr">
        <is>
          <t>22.000,00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=HYPERLINK("https://www.leilaoonline.com.br/lote/detalhe/98181", "3328")</f>
      </c>
      <c r="B56" s="4" t="s">
        <f>=HYPERLINK("https://www.leilaoonline.com.br/lote/detalhe/98181", " 6 ESTERIAS  COM APROX. 6 MTS, 1 FUNILA, 1 LONA DE TOLDO, SF, LOC. PARAISO ")</f>
      </c>
      <c r="C56" s="4" t="inlineStr">
        <is>
          <t>Vendido</t>
        </is>
      </c>
      <c r="D56" s="4" t="inlineStr">
        <is>
          <t>92</t>
        </is>
      </c>
      <c r="E56" s="5" t="inlineStr">
        <is>
          <t>46.000,00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=HYPERLINK("https://www.leilaoonline.com.br/lote/detalhe/98179", "3329")</f>
      </c>
      <c r="B57" s="4" t="s">
        <f>=HYPERLINK("https://www.leilaoonline.com.br/lote/detalhe/98179", " 7 PALETES COM SUCATA DE VALVULAS, PESO APROX. 8 TON , SF, LOC. PARAISO ")</f>
      </c>
      <c r="C57" s="4" t="inlineStr">
        <is>
          <t>Vendido</t>
        </is>
      </c>
      <c r="D57" s="4" t="inlineStr">
        <is>
          <t>52</t>
        </is>
      </c>
      <c r="E57" s="5" t="inlineStr">
        <is>
          <t>21.500,00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=HYPERLINK("https://www.leilaoonline.com.br/lote/detalhe/98180", "3330")</f>
      </c>
      <c r="B58" s="4" t="s">
        <f>=HYPERLINK("https://www.leilaoonline.com.br/lote/detalhe/98180", " PARAFUSOS PEQUENOS E BARRAS, 1 PALETE E 8 PRATELEIRAS , SF, LOC. PARAISO ")</f>
      </c>
      <c r="C58" s="4" t="inlineStr">
        <is>
          <t>Vendido</t>
        </is>
      </c>
      <c r="D58" s="4" t="inlineStr">
        <is>
          <t>5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=HYPERLINK("https://www.leilaoonline.com.br/lote/detalhe/98185", "3331")</f>
      </c>
      <c r="B59" s="4" t="s">
        <f>=HYPERLINK("https://www.leilaoonline.com.br/lote/detalhe/98185", " FIAT UNO, SEM MOTOR, SEM CAMBIO, AS PEÇAS DO MOTOR/CAMBIO QUE ESTAO NO INTERIOR DO VEICULO FAZ PARTE DO LOTE FR 19612, LOC.PARAISO ")</f>
      </c>
      <c r="C59" s="4" t="inlineStr">
        <is>
          <t>Vendido</t>
        </is>
      </c>
      <c r="D59" s="4" t="inlineStr">
        <is>
          <t>36</t>
        </is>
      </c>
      <c r="E59" s="5" t="inlineStr">
        <is>
          <t>13.750,00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=HYPERLINK("https://www.leilaoonline.com.br/lote/detalhe/98195", "3332")</f>
      </c>
      <c r="B60" s="4" t="s">
        <f>=HYPERLINK("https://www.leilaoonline.com.br/lote/detalhe/98195", " MUNCK FR2852 PAT 138140, LOC. PARAISO ")</f>
      </c>
      <c r="C60" s="4" t="inlineStr">
        <is>
          <t>Não vendido</t>
        </is>
      </c>
      <c r="D60" s="4" t="inlineStr">
        <is>
          <t>25</t>
        </is>
      </c>
      <c r="E60" s="5" t="inlineStr">
        <is>
          <t>18.000,00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=HYPERLINK("https://www.leilaoonline.com.br/lote/detalhe/98183", "3333")</f>
      </c>
      <c r="B61" s="4" t="s">
        <f>=HYPERLINK("https://www.leilaoonline.com.br/lote/detalhe/98183", " 30 TUBOS DE BORRACHA, 2 ROLOS BORRACHA, ( VENDA COMO SUCATA )  2 AR COND. 7000 E 12000 BTS, 1 TOLDO, 1 ESTABILIZADOR, 2 CAMARA FRIA E 2 MONITOR , SF, LOC. PARAISO 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=HYPERLINK("https://www.leilaoonline.com.br/lote/detalhe/98190", "3334")</f>
      </c>
      <c r="B62" s="4" t="s">
        <f>=HYPERLINK("https://www.leilaoonline.com.br/lote/detalhe/98190", " COLHEDORA JOHN DEERE 3522 2L, ANO 2011, FR128516, LOC. PARAISO  ")</f>
      </c>
      <c r="C62" s="4" t="inlineStr">
        <is>
          <t>Não vendido</t>
        </is>
      </c>
      <c r="D62" s="4" t="inlineStr">
        <is>
          <t>19</t>
        </is>
      </c>
      <c r="E62" s="5" t="inlineStr">
        <is>
          <t>38.000,00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=HYPERLINK("https://www.leilaoonline.com.br/lote/detalhe/98316", "3371")</f>
      </c>
      <c r="B63" s="4" t="s">
        <f>=HYPERLINK("https://www.leilaoonline.com.br/lote/detalhe/98316", "LOTE DE MÓVEIS DIVERSOS , LOCALIZADO NA FUNDAÇÃO RAIZEN - DOIS CORREGOS 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=HYPERLINK("https://www.leilaoonline.com.br/lote/detalhe/98347", "3372")</f>
      </c>
      <c r="B64" s="4" t="s">
        <f>=HYPERLINK("https://www.leilaoonline.com.br/lote/detalhe/98347", "TRAOR M.F. 292 4X4 , ANO 2008, FR102601, ( obs. BLOCO MOTOR ESTÁ TRINCADO)  LOC. DIAMANTE ")</f>
      </c>
      <c r="C64" s="4" t="inlineStr">
        <is>
          <t>Não vendido</t>
        </is>
      </c>
      <c r="D64" s="4" t="inlineStr">
        <is>
          <t>203</t>
        </is>
      </c>
      <c r="E64" s="5" t="inlineStr">
        <is>
          <t>141.000,00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=HYPERLINK("https://www.leilaoonline.com.br/lote/detalhe/99783", "3373")</f>
      </c>
      <c r="B65" s="4" t="s">
        <f>=HYPERLINK("https://www.leilaoonline.com.br/lote/detalhe/99783", "SEPARADORA CENTRIFUGA DE LEVEDO SCM 80, SF,  (OBS. DESMONTADA ) LOC. PIRACICABA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=HYPERLINK("https://www.leilaoonline.com.br/lote/detalhe/98187", "4120")</f>
      </c>
      <c r="B66" s="4" t="s">
        <f>=HYPERLINK("https://www.leilaoonline.com.br/lote/detalhe/98187", " TRATOR CASE MAXXUM 180 4X4,  ANO 2012, FR19255, LOC. PARAISO ")</f>
      </c>
      <c r="C66" s="4" t="inlineStr">
        <is>
          <t>Vendido</t>
        </is>
      </c>
      <c r="D66" s="4" t="inlineStr">
        <is>
          <t>89</t>
        </is>
      </c>
      <c r="E66" s="5" t="inlineStr">
        <is>
          <t>108.000,00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=HYPERLINK("https://www.leilaoonline.com.br/lote/detalhe/98184", "4155")</f>
      </c>
      <c r="B67" s="4" t="s">
        <f>=HYPERLINK("https://www.leilaoonline.com.br/lote/detalhe/98184", " TRATOR CASE MX 235 MAGNUM 4X4, ANO 2014, FR10760, LOC. PARAISO ")</f>
      </c>
      <c r="C67" s="4" t="inlineStr">
        <is>
          <t>Não vendido</t>
        </is>
      </c>
      <c r="D67" s="4" t="inlineStr">
        <is>
          <t>87</t>
        </is>
      </c>
      <c r="E67" s="5" t="inlineStr">
        <is>
          <t>113.000,00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=HYPERLINK("https://www.leilaoonline.com.br/lote/detalhe/98315", "5127")</f>
      </c>
      <c r="B68" s="4" t="s">
        <f>=HYPERLINK("https://www.leilaoonline.com.br/lote/detalhe/98315", " MOTO BOMBA FR615048 - UNIDADE SANTA CANDIDA")</f>
      </c>
      <c r="C68" s="4" t="inlineStr">
        <is>
          <t>Vendido</t>
        </is>
      </c>
      <c r="D68" s="4" t="inlineStr">
        <is>
          <t>22</t>
        </is>
      </c>
      <c r="E68" s="5" t="inlineStr">
        <is>
          <t>15.500,00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=HYPERLINK("https://www.leilaoonline.com.br/lote/detalhe/98308", "5148")</f>
      </c>
      <c r="B69" s="4" t="s">
        <f>=HYPERLINK("https://www.leilaoonline.com.br/lote/detalhe/98308", " 2 TRANSBORDOS SANTAL , FR 17302/17331, LOC. SANTA CANDIDA")</f>
      </c>
      <c r="C69" s="4" t="inlineStr">
        <is>
          <t>Não vendido</t>
        </is>
      </c>
      <c r="D69" s="4" t="inlineStr">
        <is>
          <t>24</t>
        </is>
      </c>
      <c r="E69" s="5" t="inlineStr">
        <is>
          <t>33.000,00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=HYPERLINK("https://www.leilaoonline.com.br/lote/detalhe/98208", "11133")</f>
      </c>
      <c r="B70" s="4" t="s">
        <f>=HYPERLINK("https://www.leilaoonline.com.br/lote/detalhe/98208", " TRATOR CASE 180, FR 93327, LOC. SERRA ")</f>
      </c>
      <c r="C70" s="4" t="inlineStr">
        <is>
          <t>Não vendido</t>
        </is>
      </c>
      <c r="D70" s="4" t="inlineStr">
        <is>
          <t>71</t>
        </is>
      </c>
      <c r="E70" s="5" t="inlineStr">
        <is>
          <t>67.000,00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=HYPERLINK("https://www.leilaoonline.com.br/lote/detalhe/98207", "11134")</f>
      </c>
      <c r="B71" s="4" t="s">
        <f>=HYPERLINK("https://www.leilaoonline.com.br/lote/detalhe/98207", " TRATOR CASE 270, FR127010, LOC. SERRA ")</f>
      </c>
      <c r="C71" s="4" t="inlineStr">
        <is>
          <t>Não vendido</t>
        </is>
      </c>
      <c r="D71" s="4" t="inlineStr">
        <is>
          <t>14</t>
        </is>
      </c>
      <c r="E71" s="5" t="inlineStr">
        <is>
          <t>100.000,00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=HYPERLINK("https://www.leilaoonline.com.br/lote/detalhe/98152", "11135")</f>
      </c>
      <c r="B72" s="4" t="s">
        <f>=HYPERLINK("https://www.leilaoonline.com.br/lote/detalhe/98152", " TRATOR CASE 240, FR116514, LOC. SERRA ")</f>
      </c>
      <c r="C72" s="4" t="inlineStr">
        <is>
          <t>Vendido</t>
        </is>
      </c>
      <c r="D72" s="4" t="inlineStr">
        <is>
          <t>90</t>
        </is>
      </c>
      <c r="E72" s="5" t="inlineStr">
        <is>
          <t>123.000,00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=HYPERLINK("https://www.leilaoonline.com.br/lote/detalhe/98153", "11137")</f>
      </c>
      <c r="B73" s="4" t="s">
        <f>=HYPERLINK("https://www.leilaoonline.com.br/lote/detalhe/98153", " GRADE, FR17012, LOC. SERRA ")</f>
      </c>
      <c r="C73" s="4" t="inlineStr">
        <is>
          <t>Vendido</t>
        </is>
      </c>
      <c r="D73" s="4" t="inlineStr">
        <is>
          <t>70</t>
        </is>
      </c>
      <c r="E73" s="5" t="inlineStr">
        <is>
          <t>29.750,00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=HYPERLINK("https://www.leilaoonline.com.br/lote/detalhe/98158", "11138")</f>
      </c>
      <c r="B74" s="4" t="s">
        <f>=HYPERLINK("https://www.leilaoonline.com.br/lote/detalhe/98158", " GRADE, FR17011, LOC. SERRA ")</f>
      </c>
      <c r="C74" s="4" t="inlineStr">
        <is>
          <t>Vendido</t>
        </is>
      </c>
      <c r="D74" s="4" t="inlineStr">
        <is>
          <t>58</t>
        </is>
      </c>
      <c r="E74" s="5" t="inlineStr">
        <is>
          <t>27.000,00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=HYPERLINK("https://www.leilaoonline.com.br/lote/detalhe/98149", "11139")</f>
      </c>
      <c r="B75" s="4" t="s">
        <f>=HYPERLINK("https://www.leilaoonline.com.br/lote/detalhe/98149", " MUNCK, FR122852, LOC.SERRA ")</f>
      </c>
      <c r="C75" s="4" t="inlineStr">
        <is>
          <t>Vendido</t>
        </is>
      </c>
      <c r="D75" s="4" t="inlineStr">
        <is>
          <t>88</t>
        </is>
      </c>
      <c r="E75" s="5" t="inlineStr">
        <is>
          <t>41.750,00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=HYPERLINK("https://www.leilaoonline.com.br/lote/detalhe/98209", "11140")</f>
      </c>
      <c r="B76" s="4" t="s">
        <f>=HYPERLINK("https://www.leilaoonline.com.br/lote/detalhe/98209", " MOTOGERADOR, PATR. 079001- LOC. SERRA ")</f>
      </c>
      <c r="C76" s="4" t="inlineStr">
        <is>
          <t>Vendido</t>
        </is>
      </c>
      <c r="D76" s="4" t="inlineStr">
        <is>
          <t>10</t>
        </is>
      </c>
      <c r="E76" s="5" t="inlineStr">
        <is>
          <t>4.000,00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=HYPERLINK("https://www.leilaoonline.com.br/lote/detalhe/98154", "11142")</f>
      </c>
      <c r="B77" s="4" t="s">
        <f>=HYPERLINK("https://www.leilaoonline.com.br/lote/detalhe/98154", " 1 SULCADOR E 1 ENLEIRADEIRA, FR122227/134033, LOC. SERRA ")</f>
      </c>
      <c r="C77" s="4" t="inlineStr">
        <is>
          <t>Vendido</t>
        </is>
      </c>
      <c r="D77" s="4" t="inlineStr">
        <is>
          <t>2</t>
        </is>
      </c>
      <c r="E77" s="5" t="inlineStr">
        <is>
          <t>2.250,00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=HYPERLINK("https://www.leilaoonline.com.br/lote/detalhe/98211", "11143")</f>
      </c>
      <c r="B78" s="4" t="s">
        <f>=HYPERLINK("https://www.leilaoonline.com.br/lote/detalhe/98211", " FILTRO MAUSA, PATR.139132, LOC. SERRA ")</f>
      </c>
      <c r="C78" s="4" t="inlineStr">
        <is>
          <t>Não vendido</t>
        </is>
      </c>
      <c r="D78" s="4" t="inlineStr">
        <is>
          <t>13</t>
        </is>
      </c>
      <c r="E78" s="5" t="inlineStr">
        <is>
          <t>6.000,00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=HYPERLINK("https://www.leilaoonline.com.br/lote/detalhe/98155", "11144")</f>
      </c>
      <c r="B79" s="4" t="s">
        <f>=HYPERLINK("https://www.leilaoonline.com.br/lote/detalhe/98155", " ONIBUS M. BENZ OF 1318, 1993/1993, FR 11909, LOC. ZANIN")</f>
      </c>
      <c r="C79" s="4" t="inlineStr">
        <is>
          <t>Vendido</t>
        </is>
      </c>
      <c r="D79" s="4" t="inlineStr">
        <is>
          <t>17</t>
        </is>
      </c>
      <c r="E79" s="5" t="inlineStr">
        <is>
          <t>19.000,00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=HYPERLINK("https://www.leilaoonline.com.br/lote/detalhe/98159", "11147")</f>
      </c>
      <c r="B80" s="4" t="s">
        <f>=HYPERLINK("https://www.leilaoonline.com.br/lote/detalhe/98159", " COMPRESSOR PNEUMATICO CHICAGO N°2, SF, LOC. ZANIN ")</f>
      </c>
      <c r="C80" s="4" t="inlineStr">
        <is>
          <t>Não vendido</t>
        </is>
      </c>
      <c r="D80" s="4" t="inlineStr">
        <is>
          <t>9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=HYPERLINK("https://www.leilaoonline.com.br/lote/detalhe/98120", "11148")</f>
      </c>
      <c r="B81" s="4" t="s">
        <f>=HYPERLINK("https://www.leilaoonline.com.br/lote/detalhe/98120", " TRATOR CASE MXM 180, FR 93326, LOC. JUNQUEIRA ")</f>
      </c>
      <c r="C81" s="4" t="inlineStr">
        <is>
          <t>Não vendido</t>
        </is>
      </c>
      <c r="D81" s="4" t="inlineStr">
        <is>
          <t>59</t>
        </is>
      </c>
      <c r="E81" s="5" t="inlineStr">
        <is>
          <t>113.000,00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=HYPERLINK("https://www.leilaoonline.com.br/lote/detalhe/98121", "11149")</f>
      </c>
      <c r="B82" s="4" t="s">
        <f>=HYPERLINK("https://www.leilaoonline.com.br/lote/detalhe/98121", " TRATOR CASE MXM 180, FR 93338, LOC. JUNQUEIRA ")</f>
      </c>
      <c r="C82" s="4" t="inlineStr">
        <is>
          <t>Não vendido</t>
        </is>
      </c>
      <c r="D82" s="4" t="inlineStr">
        <is>
          <t>40</t>
        </is>
      </c>
      <c r="E82" s="5" t="inlineStr">
        <is>
          <t>101.000,00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=HYPERLINK("https://www.leilaoonline.com.br/lote/detalhe/98122", "11150")</f>
      </c>
      <c r="B83" s="4" t="s">
        <f>=HYPERLINK("https://www.leilaoonline.com.br/lote/detalhe/98122", " TRATOR CASE MXM 180, FR 93336, LOC. JUNQUEIRA ")</f>
      </c>
      <c r="C83" s="4" t="inlineStr">
        <is>
          <t>Não vendido</t>
        </is>
      </c>
      <c r="D83" s="4" t="inlineStr">
        <is>
          <t>87</t>
        </is>
      </c>
      <c r="E83" s="5" t="inlineStr">
        <is>
          <t>118.000,00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=HYPERLINK("https://www.leilaoonline.com.br/lote/detalhe/98125", "11151")</f>
      </c>
      <c r="B84" s="4" t="s">
        <f>=HYPERLINK("https://www.leilaoonline.com.br/lote/detalhe/98125", " PLANTADEIRA DMB, FR103902, LOC. JUNQUEIRA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7.000,00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=HYPERLINK("https://www.leilaoonline.com.br/lote/detalhe/98123", "11153")</f>
      </c>
      <c r="B85" s="4" t="s">
        <f>=HYPERLINK("https://www.leilaoonline.com.br/lote/detalhe/98123", " IMPLEMENTO, FR92847, LOC. JUNQUEIRA ")</f>
      </c>
      <c r="C85" s="4" t="inlineStr">
        <is>
          <t>Vendido</t>
        </is>
      </c>
      <c r="D85" s="4" t="inlineStr">
        <is>
          <t>24</t>
        </is>
      </c>
      <c r="E85" s="5" t="inlineStr">
        <is>
          <t>7.250,00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=HYPERLINK("https://www.leilaoonline.com.br/lote/detalhe/98134", "11156")</f>
      </c>
      <c r="B86" s="4" t="s">
        <f>=HYPERLINK("https://www.leilaoonline.com.br/lote/detalhe/98134", " 2 GERADOR TOYAMA, FR17025/96796, LOC. JUNQUEIRA ")</f>
      </c>
      <c r="C86" s="4" t="inlineStr">
        <is>
          <t>Não vendido</t>
        </is>
      </c>
      <c r="D86" s="4" t="inlineStr">
        <is>
          <t>4</t>
        </is>
      </c>
      <c r="E86" s="5" t="inlineStr">
        <is>
          <t>2.250,00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=HYPERLINK("https://www.leilaoonline.com.br/lote/detalhe/98126", "11157")</f>
      </c>
      <c r="B87" s="4" t="s">
        <f>=HYPERLINK("https://www.leilaoonline.com.br/lote/detalhe/98126", " 1 SULCADOR, FR92732, LOC. JUNQUEIRA ")</f>
      </c>
      <c r="C87" s="4" t="inlineStr">
        <is>
          <t>Vendido</t>
        </is>
      </c>
      <c r="D87" s="4" t="inlineStr">
        <is>
          <t>4</t>
        </is>
      </c>
      <c r="E87" s="5" t="inlineStr">
        <is>
          <t>2.750,00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=HYPERLINK("https://www.leilaoonline.com.br/lote/detalhe/98127", "11158")</f>
      </c>
      <c r="B88" s="4" t="s">
        <f>=HYPERLINK("https://www.leilaoonline.com.br/lote/detalhe/98127", " 1 SULCADOR, FR92695, LOC. JUNQUEIRA ")</f>
      </c>
      <c r="C88" s="4" t="inlineStr">
        <is>
          <t>Vendido</t>
        </is>
      </c>
      <c r="D88" s="4" t="inlineStr">
        <is>
          <t>3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=HYPERLINK("https://www.leilaoonline.com.br/lote/detalhe/98132", "11159")</f>
      </c>
      <c r="B89" s="4" t="s">
        <f>=HYPERLINK("https://www.leilaoonline.com.br/lote/detalhe/98132", " CARRETA TORTA, FR92759, LOC. JUNQUEIRA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=HYPERLINK("https://www.leilaoonline.com.br/lote/detalhe/98129", "11160")</f>
      </c>
      <c r="B90" s="4" t="s">
        <f>=HYPERLINK("https://www.leilaoonline.com.br/lote/detalhe/98129", " 1 BOCA C/ PISTÃO, FR92013, LOC. JUNQUEIRA ")</f>
      </c>
      <c r="C90" s="4" t="inlineStr">
        <is>
          <t>Vendido</t>
        </is>
      </c>
      <c r="D90" s="4" t="inlineStr">
        <is>
          <t>23</t>
        </is>
      </c>
      <c r="E90" s="5" t="inlineStr">
        <is>
          <t>6.500,00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=HYPERLINK("https://www.leilaoonline.com.br/lote/detalhe/98130", "11161")</f>
      </c>
      <c r="B91" s="4" t="s">
        <f>=HYPERLINK("https://www.leilaoonline.com.br/lote/detalhe/98130", " TRATOR VALTRA BH210I , FR173327, LOC. JUNQUEIRA ")</f>
      </c>
      <c r="C91" s="4" t="inlineStr">
        <is>
          <t>Vendido</t>
        </is>
      </c>
      <c r="D91" s="4" t="inlineStr">
        <is>
          <t>82</t>
        </is>
      </c>
      <c r="E91" s="5" t="inlineStr">
        <is>
          <t>168.000,00</t>
        </is>
      </c>
      <c r="F91" s="4" t="inlineStr">
        <is>
          <t>2000.00</t>
        </is>
      </c>
    </row>
    <row collapsed="false" customFormat="false" customHeight="false" hidden="false" ht="12.1" outlineLevel="0" r="92">
      <c r="A92" s="5" t="s">
        <f>=HYPERLINK("https://www.leilaoonline.com.br/lote/detalhe/98138", "11162")</f>
      </c>
      <c r="B92" s="4" t="s">
        <f>=HYPERLINK("https://www.leilaoonline.com.br/lote/detalhe/98138", " BOMBA IMBIL, SF, LOC. JUNQUEIRA ")</f>
      </c>
      <c r="C92" s="4" t="inlineStr">
        <is>
          <t>Vendido</t>
        </is>
      </c>
      <c r="D92" s="4" t="inlineStr">
        <is>
          <t>42</t>
        </is>
      </c>
      <c r="E92" s="5" t="inlineStr">
        <is>
          <t>6.500,00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=HYPERLINK("https://www.leilaoonline.com.br/lote/detalhe/98165", "11163")</f>
      </c>
      <c r="B93" s="4" t="s">
        <f>=HYPERLINK("https://www.leilaoonline.com.br/lote/detalhe/98165", "REBOQUE RANDON, ANO 2010, FR 93642, LOC. JUNQUEIRA")</f>
      </c>
      <c r="C93" s="4" t="inlineStr">
        <is>
          <t>Vendido</t>
        </is>
      </c>
      <c r="D93" s="4" t="inlineStr">
        <is>
          <t>13</t>
        </is>
      </c>
      <c r="E93" s="5" t="inlineStr">
        <is>
          <t>31.000,00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=HYPERLINK("https://www.leilaoonline.com.br/lote/detalhe/98166", "11164")</f>
      </c>
      <c r="B94" s="4" t="s">
        <f>=HYPERLINK("https://www.leilaoonline.com.br/lote/detalhe/98166", " S. REBOQUE RANDON, ANO 2007, FR 93623, LOC. JUNQUEIRA")</f>
      </c>
      <c r="C94" s="4" t="inlineStr">
        <is>
          <t>Vendido</t>
        </is>
      </c>
      <c r="D94" s="4" t="inlineStr">
        <is>
          <t>4</t>
        </is>
      </c>
      <c r="E94" s="5" t="inlineStr">
        <is>
          <t>26.500,00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=HYPERLINK("https://www.leilaoonline.com.br/lote/detalhe/98142", "11165")</f>
      </c>
      <c r="B95" s="4" t="s">
        <f>=HYPERLINK("https://www.leilaoonline.com.br/lote/detalhe/98142", " DOLLY , FR121907, LOC. JUNQUEIRA ")</f>
      </c>
      <c r="C95" s="4" t="inlineStr">
        <is>
          <t>Vendido</t>
        </is>
      </c>
      <c r="D95" s="4" t="inlineStr">
        <is>
          <t>33</t>
        </is>
      </c>
      <c r="E95" s="5" t="inlineStr">
        <is>
          <t>19.500,00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=HYPERLINK("https://www.leilaoonline.com.br/lote/detalhe/98139", "11166")</f>
      </c>
      <c r="B96" s="4" t="s">
        <f>=HYPERLINK("https://www.leilaoonline.com.br/lote/detalhe/98139", " S. REBOQUE USICAMP, ANO 2009, FR36186, LOC. JUNQUEIRA")</f>
      </c>
      <c r="C96" s="4" t="inlineStr">
        <is>
          <t>Vendido</t>
        </is>
      </c>
      <c r="D96" s="4" t="inlineStr">
        <is>
          <t>6</t>
        </is>
      </c>
      <c r="E96" s="5" t="inlineStr">
        <is>
          <t>27.500,00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=HYPERLINK("https://www.leilaoonline.com.br/lote/detalhe/98135", "11167")</f>
      </c>
      <c r="B97" s="4" t="s">
        <f>=HYPERLINK("https://www.leilaoonline.com.br/lote/detalhe/98135", " CAÇAMBA P/ BASCULANTE, FR92037, LOC. JUNQUEIRA ")</f>
      </c>
      <c r="C97" s="4" t="inlineStr">
        <is>
          <t>Vendido</t>
        </is>
      </c>
      <c r="D97" s="4" t="inlineStr">
        <is>
          <t>56</t>
        </is>
      </c>
      <c r="E97" s="5" t="inlineStr">
        <is>
          <t>19.500,00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=HYPERLINK("https://www.leilaoonline.com.br/lote/detalhe/98136", "11168")</f>
      </c>
      <c r="B98" s="4" t="s">
        <f>=HYPERLINK("https://www.leilaoonline.com.br/lote/detalhe/98136", " CARRETA TANQUE DE PULVERIZAÇÃO, FR92802, LOC. JUNQUEIRA ")</f>
      </c>
      <c r="C98" s="4" t="inlineStr">
        <is>
          <t>Não vendido</t>
        </is>
      </c>
      <c r="D98" s="4" t="inlineStr">
        <is>
          <t>13</t>
        </is>
      </c>
      <c r="E98" s="5" t="inlineStr">
        <is>
          <t>6.250,00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=HYPERLINK("https://www.leilaoonline.com.br/lote/detalhe/98131", "11169")</f>
      </c>
      <c r="B99" s="4" t="s">
        <f>=HYPERLINK("https://www.leilaoonline.com.br/lote/detalhe/98131", " S10 ADVANTAGE, CABINE DUPLA, 2006/2007, FR ...., LOC. JUNQUEIRA ")</f>
      </c>
      <c r="C99" s="4" t="inlineStr">
        <is>
          <t>Não vendido</t>
        </is>
      </c>
      <c r="D99" s="4" t="inlineStr">
        <is>
          <t>7</t>
        </is>
      </c>
      <c r="E99" s="5" t="inlineStr">
        <is>
          <t>13.000,00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=HYPERLINK("https://www.leilaoonline.com.br/lote/detalhe/98133", "11170")</f>
      </c>
      <c r="B100" s="4" t="s">
        <f>=HYPERLINK("https://www.leilaoonline.com.br/lote/detalhe/98133", " CARRETA C/ TANQUE CAP. 4000LTS., FR 92773, LOC. JUNQUEIRA ")</f>
      </c>
      <c r="C100" s="4" t="inlineStr">
        <is>
          <t>Vendido</t>
        </is>
      </c>
      <c r="D100" s="4" t="inlineStr">
        <is>
          <t>6</t>
        </is>
      </c>
      <c r="E100" s="5" t="inlineStr">
        <is>
          <t>3.750,00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=HYPERLINK("https://www.leilaoonline.com.br/lote/detalhe/98198", "11171")</f>
      </c>
      <c r="B101" s="4" t="s">
        <f>=HYPERLINK("https://www.leilaoonline.com.br/lote/detalhe/98198", " S. REBOQUE USICAMP, ANO 2009, FR36235, LOC. JUNQUEIRA")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25.500,00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=HYPERLINK("https://www.leilaoonline.com.br/lote/detalhe/98146", "11172")</f>
      </c>
      <c r="B102" s="4" t="s">
        <f>=HYPERLINK("https://www.leilaoonline.com.br/lote/detalhe/98146", " S. REBOQUE USICAMP, ANO 2009, FR36234,  LOC. JUNQUEIRA")</f>
      </c>
      <c r="C102" s="4" t="inlineStr">
        <is>
          <t>Vendido</t>
        </is>
      </c>
      <c r="D102" s="4" t="inlineStr">
        <is>
          <t>2</t>
        </is>
      </c>
      <c r="E102" s="5" t="inlineStr">
        <is>
          <t>25.500,00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=HYPERLINK("https://www.leilaoonline.com.br/lote/detalhe/98140", "11173")</f>
      </c>
      <c r="B103" s="4" t="s">
        <f>=HYPERLINK("https://www.leilaoonline.com.br/lote/detalhe/98140", " S. REBOQUE FACCHINI, ANO 2015, FR112668,  LOC. JUNQUEIRA")</f>
      </c>
      <c r="C103" s="4" t="inlineStr">
        <is>
          <t>Vendido</t>
        </is>
      </c>
      <c r="D103" s="4" t="inlineStr">
        <is>
          <t>4</t>
        </is>
      </c>
      <c r="E103" s="5" t="inlineStr">
        <is>
          <t>31.500,00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=HYPERLINK("https://www.leilaoonline.com.br/lote/detalhe/98143", "11174")</f>
      </c>
      <c r="B104" s="4" t="s">
        <f>=HYPERLINK("https://www.leilaoonline.com.br/lote/detalhe/98143", " S. REBOQUE USICAMP, ANO 2009, FR36236,  LOC. JUNQUEIRA")</f>
      </c>
      <c r="C104" s="4" t="inlineStr">
        <is>
          <t>Vendido</t>
        </is>
      </c>
      <c r="D104" s="4" t="inlineStr">
        <is>
          <t>3</t>
        </is>
      </c>
      <c r="E104" s="5" t="inlineStr">
        <is>
          <t>26.000,00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=HYPERLINK("https://www.leilaoonline.com.br/lote/detalhe/98197", "11175")</f>
      </c>
      <c r="B105" s="4" t="s">
        <f>=HYPERLINK("https://www.leilaoonline.com.br/lote/detalhe/98197", " CARRETA DE CALCARIO, FR92689,  LOC. JUNQUEIRA")</f>
      </c>
      <c r="C105" s="4" t="inlineStr">
        <is>
          <t>Vendido</t>
        </is>
      </c>
      <c r="D105" s="4" t="inlineStr">
        <is>
          <t>5</t>
        </is>
      </c>
      <c r="E105" s="5" t="inlineStr">
        <is>
          <t>4.250,00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=HYPERLINK("https://www.leilaoonline.com.br/lote/detalhe/98200", "11176")</f>
      </c>
      <c r="B106" s="4" t="s">
        <f>=HYPERLINK("https://www.leilaoonline.com.br/lote/detalhe/98200", " CARRETA DE CALCARIO, FR92699  LOC. JUNQUEIRA")</f>
      </c>
      <c r="C106" s="4" t="inlineStr">
        <is>
          <t>Vendido</t>
        </is>
      </c>
      <c r="D106" s="4" t="inlineStr">
        <is>
          <t>8</t>
        </is>
      </c>
      <c r="E106" s="5" t="inlineStr">
        <is>
          <t>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=HYPERLINK("https://www.leilaoonline.com.br/lote/detalhe/98201", "11178")</f>
      </c>
      <c r="B107" s="4" t="s">
        <f>=HYPERLINK("https://www.leilaoonline.com.br/lote/detalhe/98201", " GRADE, FR92623,  LOC. JUNQUEIRA")</f>
      </c>
      <c r="C107" s="4" t="inlineStr">
        <is>
          <t>Vendido</t>
        </is>
      </c>
      <c r="D107" s="4" t="inlineStr">
        <is>
          <t>55</t>
        </is>
      </c>
      <c r="E107" s="5" t="inlineStr">
        <is>
          <t>21.000,00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=HYPERLINK("https://www.leilaoonline.com.br/lote/detalhe/98141", "11179")</f>
      </c>
      <c r="B108" s="4" t="s">
        <f>=HYPERLINK("https://www.leilaoonline.com.br/lote/detalhe/98141", " CARRETA SERVIÇOS DIVERSOS, FR92757,  LOC. JUNQUEIRA")</f>
      </c>
      <c r="C108" s="4" t="inlineStr">
        <is>
          <t>Vendido</t>
        </is>
      </c>
      <c r="D108" s="4" t="inlineStr">
        <is>
          <t>19</t>
        </is>
      </c>
      <c r="E108" s="5" t="inlineStr">
        <is>
          <t>7.500,00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=HYPERLINK("https://www.leilaoonline.com.br/lote/detalhe/98148", "11180")</f>
      </c>
      <c r="B109" s="4" t="s">
        <f>=HYPERLINK("https://www.leilaoonline.com.br/lote/detalhe/98148", " CARRETA SERVIÇOS DIVERSOS, FR92750,  LOC. JUNQUEIRA")</f>
      </c>
      <c r="C109" s="4" t="inlineStr">
        <is>
          <t>Vendido</t>
        </is>
      </c>
      <c r="D109" s="4" t="inlineStr">
        <is>
          <t>40</t>
        </is>
      </c>
      <c r="E109" s="5" t="inlineStr">
        <is>
          <t>12.000,00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=HYPERLINK("https://www.leilaoonline.com.br/lote/detalhe/98145", "11181")</f>
      </c>
      <c r="B110" s="4" t="s">
        <f>=HYPERLINK("https://www.leilaoonline.com.br/lote/detalhe/98145", " CARRETA SERVIÇOS DIVERSOS, FR92736,  LOC. JUNQUEIRA")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=HYPERLINK("https://www.leilaoonline.com.br/lote/detalhe/98150", "11182")</f>
      </c>
      <c r="B111" s="4" t="s">
        <f>=HYPERLINK("https://www.leilaoonline.com.br/lote/detalhe/98150", " CARRETA SERVIÇOS DIVERSOS, FR92708, LOC. JUNQUEIRA")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=HYPERLINK("https://www.leilaoonline.com.br/lote/detalhe/98147", "11183")</f>
      </c>
      <c r="B112" s="4" t="s">
        <f>=HYPERLINK("https://www.leilaoonline.com.br/lote/detalhe/98147", "REBOQUE RANDON, 1998/1998, FR93739/93577,  LOC. JUNQUEIRA")</f>
      </c>
      <c r="C112" s="4" t="inlineStr">
        <is>
          <t>Não vendido</t>
        </is>
      </c>
      <c r="D112" s="4" t="inlineStr">
        <is>
          <t>6</t>
        </is>
      </c>
      <c r="E112" s="5" t="inlineStr">
        <is>
          <t>22.500,00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=HYPERLINK("https://www.leilaoonline.com.br/lote/detalhe/98202", "11184")</f>
      </c>
      <c r="B113" s="4" t="s">
        <f>=HYPERLINK("https://www.leilaoonline.com.br/lote/detalhe/98202", " REBOQUE RANDON, ANO 2010, FR56810,  LOC. JUNQUEIRA")</f>
      </c>
      <c r="C113" s="4" t="inlineStr">
        <is>
          <t>Vendido</t>
        </is>
      </c>
      <c r="D113" s="4" t="inlineStr">
        <is>
          <t>36</t>
        </is>
      </c>
      <c r="E113" s="5" t="inlineStr">
        <is>
          <t>42.500,00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=HYPERLINK("https://www.leilaoonline.com.br/lote/detalhe/98204", "11185")</f>
      </c>
      <c r="B114" s="4" t="s">
        <f>=HYPERLINK("https://www.leilaoonline.com.br/lote/detalhe/98204", " S. REBOQUE RANDON, ANO 2007, FR121416,  LOC. JUNQUEIRA")</f>
      </c>
      <c r="C114" s="4" t="inlineStr">
        <is>
          <t>Vendido</t>
        </is>
      </c>
      <c r="D114" s="4" t="inlineStr">
        <is>
          <t>16</t>
        </is>
      </c>
      <c r="E114" s="5" t="inlineStr">
        <is>
          <t>27.500,00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=HYPERLINK("https://www.leilaoonline.com.br/lote/detalhe/98210", "11186")</f>
      </c>
      <c r="B115" s="4" t="s">
        <f>=HYPERLINK("https://www.leilaoonline.com.br/lote/detalhe/98210", " MOTO BOMBA, FR 92578,  LOC. JUNQUEIRA")</f>
      </c>
      <c r="C115" s="4" t="inlineStr">
        <is>
          <t>Vendido</t>
        </is>
      </c>
      <c r="D115" s="4" t="inlineStr">
        <is>
          <t>18</t>
        </is>
      </c>
      <c r="E115" s="5" t="inlineStr">
        <is>
          <t>6.250,00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=HYPERLINK("https://www.leilaoonline.com.br/lote/detalhe/98144", "11187")</f>
      </c>
      <c r="B116" s="4" t="s">
        <f>=HYPERLINK("https://www.leilaoonline.com.br/lote/detalhe/98144", " 2 GRADES E 1 ENLEIRADOR, SUCATEADOS, FR92567/92501/92731,  LOC. JUNQUEIRA")</f>
      </c>
      <c r="C116" s="4" t="inlineStr">
        <is>
          <t>Vendido</t>
        </is>
      </c>
      <c r="D116" s="4" t="inlineStr">
        <is>
          <t>40</t>
        </is>
      </c>
      <c r="E116" s="5" t="inlineStr">
        <is>
          <t>13.250,00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=HYPERLINK("https://www.leilaoonline.com.br/lote/detalhe/98205", "11189")</f>
      </c>
      <c r="B117" s="4" t="s">
        <f>=HYPERLINK("https://www.leilaoonline.com.br/lote/detalhe/98205", " HIDROROLL, FR92584,  LOC. JUNQUEIRA")</f>
      </c>
      <c r="C117" s="4" t="inlineStr">
        <is>
          <t>Não vendido</t>
        </is>
      </c>
      <c r="D117" s="4" t="inlineStr">
        <is>
          <t>4</t>
        </is>
      </c>
      <c r="E117" s="5" t="inlineStr">
        <is>
          <t>1.750,00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=HYPERLINK("https://www.leilaoonline.com.br/lote/detalhe/98156", "11190")</f>
      </c>
      <c r="B118" s="4" t="s">
        <f>=HYPERLINK("https://www.leilaoonline.com.br/lote/detalhe/98156", " HIDROROLL, FR92587,  LOC. JUNQUEIRA")</f>
      </c>
      <c r="C118" s="4" t="inlineStr">
        <is>
          <t>Vendido</t>
        </is>
      </c>
      <c r="D118" s="4" t="inlineStr">
        <is>
          <t>32</t>
        </is>
      </c>
      <c r="E118" s="5" t="inlineStr">
        <is>
          <t>14.250,00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=HYPERLINK("https://www.leilaoonline.com.br/lote/detalhe/98157", "11191")</f>
      </c>
      <c r="B119" s="4" t="s">
        <f>=HYPERLINK("https://www.leilaoonline.com.br/lote/detalhe/98157", " MÓVEIS E UTENSILIOS, ( 1 PIA INOX, 4 ARMARIOS BAIXO P/ ESCRITÓRIO, 5 PRATELEIRAS, 1 MACA, 1 FRIGOBAR, 1 FOGÃO, 1 GELADEIRA, 4 BEBEDOUROS, 5 AR CONDICIONADO, 1 VENTILADOR, 1 CORTINA DE AR, 1 ROÇADEIRA, 2 CARRINHOS P/ CORTE DE GRAMA) SF, LOC. JUNQUEIRA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=HYPERLINK("https://www.leilaoonline.com.br/lote/detalhe/98164", "16266")</f>
      </c>
      <c r="B120" s="4" t="s">
        <f>=HYPERLINK("https://www.leilaoonline.com.br/lote/detalhe/98164", " 2 TRANSBORDOS SANTAL 12 T, ANO 2008, FR88772/88764, LOC. GASA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=HYPERLINK("https://www.leilaoonline.com.br/lote/detalhe/98217", "16267")</f>
      </c>
      <c r="B121" s="4" t="s">
        <f>=HYPERLINK("https://www.leilaoonline.com.br/lote/detalhe/98217", " TRANSBORDO SANTAL 12 T, ANO 2008, FR88776, LOC.GASA 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5.000,00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=HYPERLINK("https://www.leilaoonline.com.br/lote/detalhe/98227", "16268")</f>
      </c>
      <c r="B122" s="4" t="s">
        <f>=HYPERLINK("https://www.leilaoonline.com.br/lote/detalhe/98227", " TRANSBORDO SANTAL 12 T, ANO 2008, FR88763, LOC.GASA ")</f>
      </c>
      <c r="C122" s="4" t="inlineStr">
        <is>
          <t>Não vendido</t>
        </is>
      </c>
      <c r="D122" s="4" t="inlineStr">
        <is>
          <t>2</t>
        </is>
      </c>
      <c r="E122" s="5" t="inlineStr">
        <is>
          <t>5.500,00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=HYPERLINK("https://www.leilaoonline.com.br/lote/detalhe/98219", "16269")</f>
      </c>
      <c r="B123" s="4" t="s">
        <f>=HYPERLINK("https://www.leilaoonline.com.br/lote/detalhe/98219", " TRANSBORDO SANTAL 12 T, ANO 2008, FR88775, LOC. GASA 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5.000,00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=HYPERLINK("https://www.leilaoonline.com.br/lote/detalhe/98169", "16270")</f>
      </c>
      <c r="B124" s="4" t="s">
        <f>=HYPERLINK("https://www.leilaoonline.com.br/lote/detalhe/98169", " TRATOR CASE MX 240 MAGNUM 4X4, ANO 2010, FR88473, LOC. GASA ")</f>
      </c>
      <c r="C124" s="4" t="inlineStr">
        <is>
          <t>Vendido</t>
        </is>
      </c>
      <c r="D124" s="4" t="inlineStr">
        <is>
          <t>43</t>
        </is>
      </c>
      <c r="E124" s="5" t="inlineStr">
        <is>
          <t>70.000,00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=HYPERLINK("https://www.leilaoonline.com.br/lote/detalhe/98225", "16271")</f>
      </c>
      <c r="B125" s="4" t="s">
        <f>=HYPERLINK("https://www.leilaoonline.com.br/lote/detalhe/98225", " TANQUE AC COMB INC CAP 12000L, ANO 2012, FR112282, LOC.MUNDIAL ")</f>
      </c>
      <c r="C125" s="4" t="inlineStr">
        <is>
          <t>Vendido</t>
        </is>
      </c>
      <c r="D125" s="4" t="inlineStr">
        <is>
          <t>64</t>
        </is>
      </c>
      <c r="E125" s="5" t="inlineStr">
        <is>
          <t>42.500,00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=HYPERLINK("https://www.leilaoonline.com.br/lote/detalhe/98221", "16272")</f>
      </c>
      <c r="B126" s="4" t="s">
        <f>=HYPERLINK("https://www.leilaoonline.com.br/lote/detalhe/98221", " TANQUE AC COMB INC CAP 12000L, ANO 1993, FR112283, LOC.MUNDIAL ")</f>
      </c>
      <c r="C126" s="4" t="inlineStr">
        <is>
          <t>Vendido</t>
        </is>
      </c>
      <c r="D126" s="4" t="inlineStr">
        <is>
          <t>34</t>
        </is>
      </c>
      <c r="E126" s="5" t="inlineStr">
        <is>
          <t>31.000,00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=HYPERLINK("https://www.leilaoonline.com.br/lote/detalhe/98229", "16273")</f>
      </c>
      <c r="B127" s="4" t="s">
        <f>=HYPERLINK("https://www.leilaoonline.com.br/lote/detalhe/98229", " REBOQUE RANDON CANA PICADA, ANO 2012/2013, FRFR112532, LOC. MUNDIAL 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30.000,00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=HYPERLINK("https://www.leilaoonline.com.br/lote/detalhe/98161", "16274")</f>
      </c>
      <c r="B128" s="4" t="s">
        <f>=HYPERLINK("https://www.leilaoonline.com.br/lote/detalhe/98161", " REBOQUE RANDON CANA PICADA, ANO 2012/2013, FR82686, LOC.BENALCOOL 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32.000,00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=HYPERLINK("https://www.leilaoonline.com.br/lote/detalhe/98223", "16275")</f>
      </c>
      <c r="B129" s="4" t="s">
        <f>=HYPERLINK("https://www.leilaoonline.com.br/lote/detalhe/98223", " PLANTADORA CANA AUTOMATICA DMB, ANO 2010, FR112781, LOC.MUNDIAL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=HYPERLINK("https://www.leilaoonline.com.br/lote/detalhe/98162", "16276")</f>
      </c>
      <c r="B130" s="4" t="s">
        <f>=HYPERLINK("https://www.leilaoonline.com.br/lote/detalhe/98162", " TRATOR CASE MX 240 MAGNUM 4X4, ANO 2010, FR100053, LOC.BENALCOOL ")</f>
      </c>
      <c r="C130" s="4" t="inlineStr">
        <is>
          <t>Vendido</t>
        </is>
      </c>
      <c r="D130" s="4" t="inlineStr">
        <is>
          <t>73</t>
        </is>
      </c>
      <c r="E130" s="5" t="inlineStr">
        <is>
          <t>95.000,00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=HYPERLINK("https://www.leilaoonline.com.br/lote/detalhe/98160", "16277")</f>
      </c>
      <c r="B131" s="4" t="s">
        <f>=HYPERLINK("https://www.leilaoonline.com.br/lote/detalhe/98160", " TRATOR VALTRA BT190, ANO....., FR81752, LOC.BENALCOOL")</f>
      </c>
      <c r="C131" s="4" t="inlineStr">
        <is>
          <t>Não vendido</t>
        </is>
      </c>
      <c r="D131" s="4" t="inlineStr">
        <is>
          <t>41</t>
        </is>
      </c>
      <c r="E131" s="5" t="inlineStr">
        <is>
          <t>128.000,00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=HYPERLINK("https://www.leilaoonline.com.br/lote/detalhe/98163", "16278")</f>
      </c>
      <c r="B132" s="4" t="s">
        <f>=HYPERLINK("https://www.leilaoonline.com.br/lote/detalhe/98163", " TRANSBORDO 12T ANO 2013, FR84615, LOC.BENALCOOL")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=HYPERLINK("https://www.leilaoonline.com.br/lote/detalhe/98214", "16279")</f>
      </c>
      <c r="B133" s="4" t="s">
        <f>=HYPERLINK("https://www.leilaoonline.com.br/lote/detalhe/98214", " TRANSBORDO ATA 12000 12T, ANO 2012, FR84798,  LOC.BENALCOOL")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=HYPERLINK("https://www.leilaoonline.com.br/lote/detalhe/98215", "16280")</f>
      </c>
      <c r="B134" s="4" t="s">
        <f>=HYPERLINK("https://www.leilaoonline.com.br/lote/detalhe/98215", " TRATOR AGRICOLA 4R BH210I 4X4, ANO 2014, FR173335, LOC.UNIVALEM ")</f>
      </c>
      <c r="C134" s="4" t="inlineStr">
        <is>
          <t>Vendido</t>
        </is>
      </c>
      <c r="D134" s="4" t="inlineStr">
        <is>
          <t>149</t>
        </is>
      </c>
      <c r="E134" s="5" t="inlineStr">
        <is>
          <t>168.000,00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=HYPERLINK("https://www.leilaoonline.com.br/lote/detalhe/98222", "16281")</f>
      </c>
      <c r="B135" s="4" t="s">
        <f>=HYPERLINK("https://www.leilaoonline.com.br/lote/detalhe/98222", " TRANSBORDO MOD ATA 10500  CAPAC 12TON, ANO 2010, FR84789, LOC. UNIVALEM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=HYPERLINK("https://www.leilaoonline.com.br/lote/detalhe/98216", "16282")</f>
      </c>
      <c r="B136" s="4" t="s">
        <f>=HYPERLINK("https://www.leilaoonline.com.br/lote/detalhe/98216", " TRANSBORDO ATA 12000 12T, ANO 2010, FR84791,  LOC. UNIVALEM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=HYPERLINK("https://www.leilaoonline.com.br/lote/detalhe/98218", "16283")</f>
      </c>
      <c r="B137" s="4" t="s">
        <f>=HYPERLINK("https://www.leilaoonline.com.br/lote/detalhe/98218", " TRATOR VALTRA BH 210I 4X4, ANO 2014, FR91196, LOC. UNIVALEM ")</f>
      </c>
      <c r="C137" s="4" t="inlineStr">
        <is>
          <t>Vendido</t>
        </is>
      </c>
      <c r="D137" s="4" t="inlineStr">
        <is>
          <t>12</t>
        </is>
      </c>
      <c r="E137" s="5" t="inlineStr">
        <is>
          <t>101.000,00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=HYPERLINK("https://www.leilaoonline.com.br/lote/detalhe/98220", "16284")</f>
      </c>
      <c r="B138" s="4" t="s">
        <f>=HYPERLINK("https://www.leilaoonline.com.br/lote/detalhe/98220", " COLHEDORA JOHN DEERE 3522 2L, ANO 2008, FR32216, LOC.UNIVALEM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=HYPERLINK("https://www.leilaoonline.com.br/lote/detalhe/99286", "16311")</f>
      </c>
      <c r="B139" s="4" t="s">
        <f>=HYPERLINK("https://www.leilaoonline.com.br/lote/detalhe/99286", "CAIXA D´ÁGUA 5000L , COR BRANCA , SF , LOC. DESTIVALE ")</f>
      </c>
      <c r="C139" s="4" t="inlineStr">
        <is>
          <t>Vendido</t>
        </is>
      </c>
      <c r="D139" s="4" t="inlineStr">
        <is>
          <t>28</t>
        </is>
      </c>
      <c r="E139" s="5" t="inlineStr">
        <is>
          <t>6.200,00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=HYPERLINK("https://www.leilaoonline.com.br/lote/detalhe/98604", "20217")</f>
      </c>
      <c r="B140" s="4" t="s">
        <f>=HYPERLINK("https://www.leilaoonline.com.br/lote/detalhe/98604", " ENFARDEIRA, ANO 2015, FR57088, LOC.COSTA PINTO")</f>
      </c>
      <c r="C140" s="4" t="inlineStr">
        <is>
          <t>Vendido</t>
        </is>
      </c>
      <c r="D140" s="4" t="inlineStr">
        <is>
          <t>4</t>
        </is>
      </c>
      <c r="E140" s="5" t="inlineStr">
        <is>
          <t>4.000,00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=HYPERLINK("https://www.leilaoonline.com.br/lote/detalhe/98602", "20374")</f>
      </c>
      <c r="B141" s="4" t="s">
        <f>=HYPERLINK("https://www.leilaoonline.com.br/lote/detalhe/98602", " PLANTADORA DE CANA, ANO 2014, FR134070, LOC. COSTA PINTO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3.500,00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=HYPERLINK("https://www.leilaoonline.com.br/lote/detalhe/98605", "20381")</f>
      </c>
      <c r="B142" s="4" t="s">
        <f>=HYPERLINK("https://www.leilaoonline.com.br/lote/detalhe/98605", " MOTO BOMBA OM 352, ANO 1980, FR50004, LOC. COSTA PINTO ")</f>
      </c>
      <c r="C142" s="4" t="inlineStr">
        <is>
          <t>Não vendido</t>
        </is>
      </c>
      <c r="D142" s="4" t="inlineStr">
        <is>
          <t>24</t>
        </is>
      </c>
      <c r="E142" s="5" t="inlineStr">
        <is>
          <t>14.000,00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=HYPERLINK("https://www.leilaoonline.com.br/lote/detalhe/98607", "20387")</f>
      </c>
      <c r="B143" s="4" t="s">
        <f>=HYPERLINK("https://www.leilaoonline.com.br/lote/detalhe/98607", " TRANSBORDO SANTAL 12T, ANO 2014, FR 57346, LOC.COSTA PINTO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=HYPERLINK("https://www.leilaoonline.com.br/lote/detalhe/98603", "20389")</f>
      </c>
      <c r="B144" s="4" t="s">
        <f>=HYPERLINK("https://www.leilaoonline.com.br/lote/detalhe/98603", " TRANSBORDO SANTAL 12T, ANO 2014, FR 57331, LOC.COSTA PINTO 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5.500,00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=HYPERLINK("https://www.leilaoonline.com.br/lote/detalhe/98608", "20390")</f>
      </c>
      <c r="B145" s="4" t="s">
        <f>=HYPERLINK("https://www.leilaoonline.com.br/lote/detalhe/98608", " TRANSBORDO SANTAL 12T, ANO 2014, FR 57338, LOC.COSTA PINTO ")</f>
      </c>
      <c r="C145" s="4" t="inlineStr">
        <is>
          <t>Não vendido</t>
        </is>
      </c>
      <c r="D145" s="4" t="inlineStr">
        <is>
          <t>5</t>
        </is>
      </c>
      <c r="E145" s="5" t="inlineStr">
        <is>
          <t>7.500,00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=HYPERLINK("https://www.leilaoonline.com.br/lote/detalhe/98606", "20394")</f>
      </c>
      <c r="B146" s="4" t="s">
        <f>=HYPERLINK("https://www.leilaoonline.com.br/lote/detalhe/98606", " TRANSBORDO SANTAL 12T, ANO 2014, FR 57352, LOC.COSTA PINTO ")</f>
      </c>
      <c r="C146" s="4" t="inlineStr">
        <is>
          <t>Não vendido</t>
        </is>
      </c>
      <c r="D146" s="4" t="inlineStr">
        <is>
          <t>2</t>
        </is>
      </c>
      <c r="E146" s="5" t="inlineStr">
        <is>
          <t>5.500,00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=HYPERLINK("https://www.leilaoonline.com.br/lote/detalhe/98276", "20395")</f>
      </c>
      <c r="B147" s="4" t="s">
        <f>=HYPERLINK("https://www.leilaoonline.com.br/lote/detalhe/98276", "TRANSBORDO ANTONIOSI ATA 12000 12T ,ANO 2010, FR 68042, LOC. COSTA PINTO")</f>
      </c>
      <c r="C147" s="4" t="inlineStr">
        <is>
          <t>Não vendido</t>
        </is>
      </c>
      <c r="D147" s="4" t="inlineStr">
        <is>
          <t>3</t>
        </is>
      </c>
      <c r="E147" s="5" t="inlineStr">
        <is>
          <t>6.000,00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=HYPERLINK("https://www.leilaoonline.com.br/lote/detalhe/98601", "20432")</f>
      </c>
      <c r="B148" s="4" t="s">
        <f>=HYPERLINK("https://www.leilaoonline.com.br/lote/detalhe/98601", " TRANSBORDO ANTONIOSI ATA 12000 12T, ANO 2012, FR 139248,  LOC. COSTA PINTO 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5.500,00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=HYPERLINK("https://www.leilaoonline.com.br/lote/detalhe/98596", "20440")</f>
      </c>
      <c r="B149" s="4" t="s">
        <f>=HYPERLINK("https://www.leilaoonline.com.br/lote/detalhe/98596", " TERRACEADOR, ANO 2008, FROTA 165242, LOC. BOM RETIRO ")</f>
      </c>
      <c r="C149" s="4" t="inlineStr">
        <is>
          <t>Não vendido</t>
        </is>
      </c>
      <c r="D149" s="4" t="inlineStr">
        <is>
          <t>10</t>
        </is>
      </c>
      <c r="E149" s="5" t="inlineStr">
        <is>
          <t>11.000,00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=HYPERLINK("https://www.leilaoonline.com.br/lote/detalhe/98600", "20442")</f>
      </c>
      <c r="B150" s="4" t="s">
        <f>=HYPERLINK("https://www.leilaoonline.com.br/lote/detalhe/98600", " MUNCK MOTO CANA, SF, LOC. BOM RETIRO ")</f>
      </c>
      <c r="C150" s="4" t="inlineStr">
        <is>
          <t>Vendido</t>
        </is>
      </c>
      <c r="D150" s="4" t="inlineStr">
        <is>
          <t>16</t>
        </is>
      </c>
      <c r="E150" s="5" t="inlineStr">
        <is>
          <t>20.000,00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=HYPERLINK("https://www.leilaoonline.com.br/lote/detalhe/98599", "20446")</f>
      </c>
      <c r="B151" s="4" t="s">
        <f>=HYPERLINK("https://www.leilaoonline.com.br/lote/detalhe/98599", " PLANTADEIRA TMA, ANO 2014, FR57499, LOC. BOM RETIRO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=HYPERLINK("https://www.leilaoonline.com.br/lote/detalhe/98598", "20450")</f>
      </c>
      <c r="B152" s="4" t="s">
        <f>=HYPERLINK("https://www.leilaoonline.com.br/lote/detalhe/98598", " COLHEDORA JOHN DEERE 3522 2L, ANO 2008 ,FR50149, LOC. BOM RETIRO ")</f>
      </c>
      <c r="C152" s="4" t="inlineStr">
        <is>
          <t>Vendido</t>
        </is>
      </c>
      <c r="D152" s="4" t="inlineStr">
        <is>
          <t>2</t>
        </is>
      </c>
      <c r="E152" s="5" t="inlineStr">
        <is>
          <t>25.000,00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=HYPERLINK("https://www.leilaoonline.com.br/lote/detalhe/98597", "20451")</f>
      </c>
      <c r="B153" s="4" t="s">
        <f>=HYPERLINK("https://www.leilaoonline.com.br/lote/detalhe/98597", " COLHEDORA JOHN DEERE 3522 2L, ANO 2010, FR32231, LOC. BOM RETIRO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=HYPERLINK("https://www.leilaoonline.com.br/lote/detalhe/98239", "20467")</f>
      </c>
      <c r="B154" s="4" t="s">
        <f>=HYPERLINK("https://www.leilaoonline.com.br/lote/detalhe/98239", " COLHEDORA J.DEERE 3522 2L, ANO 2010, FR32228, LOC. COSTA PINTO ")</f>
      </c>
      <c r="C154" s="4" t="inlineStr">
        <is>
          <t>Vendido</t>
        </is>
      </c>
      <c r="D154" s="4" t="inlineStr">
        <is>
          <t>13</t>
        </is>
      </c>
      <c r="E154" s="5" t="inlineStr">
        <is>
          <t>32.000,00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=HYPERLINK("https://www.leilaoonline.com.br/lote/detalhe/98224", "20468")</f>
      </c>
      <c r="B155" s="4" t="s">
        <f>=HYPERLINK("https://www.leilaoonline.com.br/lote/detalhe/98224", " COLHEDORA J.DEERE 3522 2L, ANO 2012, FR139516, LOC. COSTA PINTO ")</f>
      </c>
      <c r="C155" s="4" t="inlineStr">
        <is>
          <t>Não vendido</t>
        </is>
      </c>
      <c r="D155" s="4" t="inlineStr">
        <is>
          <t>12</t>
        </is>
      </c>
      <c r="E155" s="5" t="inlineStr">
        <is>
          <t>31.000,00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=HYPERLINK("https://www.leilaoonline.com.br/lote/detalhe/98232", "20469")</f>
      </c>
      <c r="B156" s="4" t="s">
        <f>=HYPERLINK("https://www.leilaoonline.com.br/lote/detalhe/98232", " COLHEDORA J.DEERE 3522 2L, ANO 2010, FR32227, LOC. COSTA PINTO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=HYPERLINK("https://www.leilaoonline.com.br/lote/detalhe/98244", "20470")</f>
      </c>
      <c r="B157" s="4" t="s">
        <f>=HYPERLINK("https://www.leilaoonline.com.br/lote/detalhe/98244", " TRATOR VALTRA BH145 4X4, ANO 2013, FR360754, LOC. COSTA PINTO ")</f>
      </c>
      <c r="C157" s="4" t="inlineStr">
        <is>
          <t>Não vendido</t>
        </is>
      </c>
      <c r="D157" s="4" t="inlineStr">
        <is>
          <t>98</t>
        </is>
      </c>
      <c r="E157" s="5" t="inlineStr">
        <is>
          <t>153.000,00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=HYPERLINK("https://www.leilaoonline.com.br/lote/detalhe/98241", "20471")</f>
      </c>
      <c r="B158" s="4" t="s">
        <f>=HYPERLINK("https://www.leilaoonline.com.br/lote/detalhe/98241", " TRATOR CASE MX 260, MAGNUM 4X4, ANO: 2017, FR93357, LOC.COSTA PINTO ")</f>
      </c>
      <c r="C158" s="4" t="inlineStr">
        <is>
          <t>Vendido</t>
        </is>
      </c>
      <c r="D158" s="4" t="inlineStr">
        <is>
          <t>222</t>
        </is>
      </c>
      <c r="E158" s="5" t="inlineStr">
        <is>
          <t>344.000,00</t>
        </is>
      </c>
      <c r="F158" s="4" t="inlineStr">
        <is>
          <t>2000.00</t>
        </is>
      </c>
    </row>
    <row collapsed="false" customFormat="false" customHeight="false" hidden="false" ht="12.1" outlineLevel="0" r="159">
      <c r="A159" s="5" t="s">
        <f>=HYPERLINK("https://www.leilaoonline.com.br/lote/detalhe/98228", "20472")</f>
      </c>
      <c r="B159" s="4" t="s">
        <f>=HYPERLINK("https://www.leilaoonline.com.br/lote/detalhe/98228", " CARRETA ABRIGO, ANO 2012, FR139418, LOC. COSTA PINTO ")</f>
      </c>
      <c r="C159" s="4" t="inlineStr">
        <is>
          <t>Não vendido</t>
        </is>
      </c>
      <c r="D159" s="4" t="inlineStr">
        <is>
          <t>14</t>
        </is>
      </c>
      <c r="E159" s="5" t="inlineStr">
        <is>
          <t>6.500,00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=HYPERLINK("https://www.leilaoonline.com.br/lote/detalhe/98226", "20473")</f>
      </c>
      <c r="B160" s="4" t="s">
        <f>=HYPERLINK("https://www.leilaoonline.com.br/lote/detalhe/98226", " TRATOR QUEIMADO , ANO 2014, FR116527, LOC. COSTA PINTO")</f>
      </c>
      <c r="C160" s="4" t="inlineStr">
        <is>
          <t>Não vendido</t>
        </is>
      </c>
      <c r="D160" s="4" t="inlineStr">
        <is>
          <t>44</t>
        </is>
      </c>
      <c r="E160" s="5" t="inlineStr">
        <is>
          <t>22.500,00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=HYPERLINK("https://www.leilaoonline.com.br/lote/detalhe/98240", "20474")</f>
      </c>
      <c r="B161" s="4" t="s">
        <f>=HYPERLINK("https://www.leilaoonline.com.br/lote/detalhe/98240", " TRANSBORDO SANTAL 12T, ANO 2014, FR57332, LOC.COSTA PINTO ")</f>
      </c>
      <c r="C161" s="4" t="inlineStr">
        <is>
          <t>Vendido</t>
        </is>
      </c>
      <c r="D161" s="4" t="inlineStr">
        <is>
          <t>19</t>
        </is>
      </c>
      <c r="E161" s="5" t="inlineStr">
        <is>
          <t>14.000,00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=HYPERLINK("https://www.leilaoonline.com.br/lote/detalhe/98233", "20475")</f>
      </c>
      <c r="B162" s="4" t="s">
        <f>=HYPERLINK("https://www.leilaoonline.com.br/lote/detalhe/98233", " TURBINA A VAPOR DO GERADOR 04 POTENCIA 2040C,  PATR265461, LOC. SANTA HELENA ")</f>
      </c>
      <c r="C162" s="4" t="inlineStr">
        <is>
          <t>Não vendido</t>
        </is>
      </c>
      <c r="D162" s="4" t="inlineStr">
        <is>
          <t>2</t>
        </is>
      </c>
      <c r="E162" s="5" t="inlineStr">
        <is>
          <t>3.250,00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=HYPERLINK("https://www.leilaoonline.com.br/lote/detalhe/98231", "20476")</f>
      </c>
      <c r="B163" s="4" t="s">
        <f>=HYPERLINK("https://www.leilaoonline.com.br/lote/detalhe/98231", " TURBINA A VAPOR DO GERADOR 04 POTENCIA 2040C, SF, LOC. SANTA HELENA 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2.000,00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=HYPERLINK("https://www.leilaoonline.com.br/lote/detalhe/98246", "20477")</f>
      </c>
      <c r="B164" s="4" t="s">
        <f>=HYPERLINK("https://www.leilaoonline.com.br/lote/detalhe/98246", " TURBINA A VAPOR DO GERADOR 04 POTENCIA 2040C,  SF, LOC. SANTA HELENA 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2.000,00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=HYPERLINK("https://www.leilaoonline.com.br/lote/detalhe/98237", "20478")</f>
      </c>
      <c r="B165" s="4" t="s">
        <f>=HYPERLINK("https://www.leilaoonline.com.br/lote/detalhe/98237", " TURBINA A VAPOR DEDINI TU 85 2040CV, FR060217, LOC. SANTA HELENA 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2.000,00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=HYPERLINK("https://www.leilaoonline.com.br/lote/detalhe/98245", "20479")</f>
      </c>
      <c r="B166" s="4" t="s">
        <f>=HYPERLINK("https://www.leilaoonline.com.br/lote/detalhe/98245", " TRANSBORDO SERMAG 10.500, ANO 2009, FR55047, LOC. SANTA HELENA ")</f>
      </c>
      <c r="C166" s="4" t="inlineStr">
        <is>
          <t>Vendido</t>
        </is>
      </c>
      <c r="D166" s="4" t="inlineStr">
        <is>
          <t>19</t>
        </is>
      </c>
      <c r="E166" s="5" t="inlineStr">
        <is>
          <t>14.000,00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=HYPERLINK("https://www.leilaoonline.com.br/lote/detalhe/98249", "20480")</f>
      </c>
      <c r="B167" s="4" t="s">
        <f>=HYPERLINK("https://www.leilaoonline.com.br/lote/detalhe/98249", " REBOQUE FNV 7,60 M. TANQUE, ANO 1988, FR22826, LOC. SANTA HELENA  ")</f>
      </c>
      <c r="C167" s="4" t="inlineStr">
        <is>
          <t>Vendido</t>
        </is>
      </c>
      <c r="D167" s="4" t="inlineStr">
        <is>
          <t>7</t>
        </is>
      </c>
      <c r="E167" s="5" t="inlineStr">
        <is>
          <t>10.000,00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=HYPERLINK("https://www.leilaoonline.com.br/lote/detalhe/98168", "20481")</f>
      </c>
      <c r="B168" s="4" t="s">
        <f>=HYPERLINK("https://www.leilaoonline.com.br/lote/detalhe/98168", " REBOQUE ANTONINI 7,60M, ANO 1991, FR 66106, LOC.SANTA HELENA ")</f>
      </c>
      <c r="C168" s="4" t="inlineStr">
        <is>
          <t>Vendido</t>
        </is>
      </c>
      <c r="D168" s="4" t="inlineStr">
        <is>
          <t>30</t>
        </is>
      </c>
      <c r="E168" s="5" t="inlineStr">
        <is>
          <t>22.000,00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=HYPERLINK("https://www.leilaoonline.com.br/lote/detalhe/98247", "20482")</f>
      </c>
      <c r="B169" s="4" t="s">
        <f>=HYPERLINK("https://www.leilaoonline.com.br/lote/detalhe/98247", " TRATOR VALTRA BH210, ANO 2014, FR116552, LOC.BOM RETIRO ")</f>
      </c>
      <c r="C169" s="4" t="inlineStr">
        <is>
          <t>Não vendido</t>
        </is>
      </c>
      <c r="D169" s="4" t="inlineStr">
        <is>
          <t>106</t>
        </is>
      </c>
      <c r="E169" s="5" t="inlineStr">
        <is>
          <t>232.000,00</t>
        </is>
      </c>
      <c r="F169" s="4" t="inlineStr">
        <is>
          <t>2000.00</t>
        </is>
      </c>
    </row>
    <row collapsed="false" customFormat="false" customHeight="false" hidden="false" ht="12.1" outlineLevel="0" r="170">
      <c r="A170" s="5" t="s">
        <f>=HYPERLINK("https://www.leilaoonline.com.br/lote/detalhe/98243", "20483")</f>
      </c>
      <c r="B170" s="4" t="s">
        <f>=HYPERLINK("https://www.leilaoonline.com.br/lote/detalhe/98243", " TRATOR VALTRA BH210, ANO 2014, FR116554, LOC.BOM RETIRO ")</f>
      </c>
      <c r="C170" s="4" t="inlineStr">
        <is>
          <t>Não vendido</t>
        </is>
      </c>
      <c r="D170" s="4" t="inlineStr">
        <is>
          <t>98</t>
        </is>
      </c>
      <c r="E170" s="5" t="inlineStr">
        <is>
          <t>230.000,00</t>
        </is>
      </c>
      <c r="F170" s="4" t="inlineStr">
        <is>
          <t>2000.00</t>
        </is>
      </c>
    </row>
    <row collapsed="false" customFormat="false" customHeight="false" hidden="false" ht="12.1" outlineLevel="0" r="171">
      <c r="A171" s="5" t="s">
        <f>=HYPERLINK("https://www.leilaoonline.com.br/lote/detalhe/98167", "20484")</f>
      </c>
      <c r="B171" s="4" t="s">
        <f>=HYPERLINK("https://www.leilaoonline.com.br/lote/detalhe/98167", " TRATOR VALTRA BH210, ANO 2014, FR 61031, LOC.BOM RETIRO ")</f>
      </c>
      <c r="C171" s="4" t="inlineStr">
        <is>
          <t>Não vendido</t>
        </is>
      </c>
      <c r="D171" s="4" t="inlineStr">
        <is>
          <t>87</t>
        </is>
      </c>
      <c r="E171" s="5" t="inlineStr">
        <is>
          <t>198.000,00</t>
        </is>
      </c>
      <c r="F171" s="4" t="inlineStr">
        <is>
          <t>2000.00</t>
        </is>
      </c>
    </row>
    <row collapsed="false" customFormat="false" customHeight="false" hidden="false" ht="12.1" outlineLevel="0" r="172">
      <c r="A172" s="5" t="s">
        <f>=HYPERLINK("https://www.leilaoonline.com.br/lote/detalhe/98242", "20485")</f>
      </c>
      <c r="B172" s="4" t="s">
        <f>=HYPERLINK("https://www.leilaoonline.com.br/lote/detalhe/98242", " TRATOR VALTRA BH210, ANO 2014, FR116534, LOC.BOM RETIRO ")</f>
      </c>
      <c r="C172" s="4" t="inlineStr">
        <is>
          <t>Não vendido</t>
        </is>
      </c>
      <c r="D172" s="4" t="inlineStr">
        <is>
          <t>96</t>
        </is>
      </c>
      <c r="E172" s="5" t="inlineStr">
        <is>
          <t>220.000,00</t>
        </is>
      </c>
      <c r="F172" s="4" t="inlineStr">
        <is>
          <t>2000.00</t>
        </is>
      </c>
    </row>
    <row collapsed="false" customFormat="false" customHeight="false" hidden="false" ht="12.1" outlineLevel="0" r="173">
      <c r="A173" s="5" t="s">
        <f>=HYPERLINK("https://www.leilaoonline.com.br/lote/detalhe/98172", "20486")</f>
      </c>
      <c r="B173" s="4" t="s">
        <f>=HYPERLINK("https://www.leilaoonline.com.br/lote/detalhe/98172", " COLHEDORA J.DEERE 3522 2L, ANO 2010, FR32230, LOC.BOM RETIRO ")</f>
      </c>
      <c r="C173" s="4" t="inlineStr">
        <is>
          <t>Vendido</t>
        </is>
      </c>
      <c r="D173" s="4" t="inlineStr">
        <is>
          <t>24</t>
        </is>
      </c>
      <c r="E173" s="5" t="inlineStr">
        <is>
          <t>43.000,00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=HYPERLINK("https://www.leilaoonline.com.br/lote/detalhe/98253", "20487")</f>
      </c>
      <c r="B174" s="4" t="s">
        <f>=HYPERLINK("https://www.leilaoonline.com.br/lote/detalhe/98253", " ARADO REVERSIVEL PSHC 432, ANO 2013, FR25614, LOC.BOM RETIRO ")</f>
      </c>
      <c r="C174" s="4" t="inlineStr">
        <is>
          <t>Vendido</t>
        </is>
      </c>
      <c r="D174" s="4" t="inlineStr">
        <is>
          <t>43</t>
        </is>
      </c>
      <c r="E174" s="5" t="inlineStr">
        <is>
          <t>16.500,00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=HYPERLINK("https://www.leilaoonline.com.br/lote/detalhe/98170", "20488")</f>
      </c>
      <c r="B175" s="4" t="s">
        <f>=HYPERLINK("https://www.leilaoonline.com.br/lote/detalhe/98170", " ADUBADEIRA MARCA JUMIL MOD. JM3520SH, ANO 2012, FR57318, LOC.BOM RETIRO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=HYPERLINK("https://www.leilaoonline.com.br/lote/detalhe/98248", "20489")</f>
      </c>
      <c r="B176" s="4" t="s">
        <f>=HYPERLINK("https://www.leilaoonline.com.br/lote/detalhe/98248", " ADUBADEIRA MARCA JUMIL MOD. JM3520SH, ANO 2012, FR57316, LOC.BOM RETIRO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=HYPERLINK("https://www.leilaoonline.com.br/lote/detalhe/98171", "20490")</f>
      </c>
      <c r="B177" s="4" t="s">
        <f>=HYPERLINK("https://www.leilaoonline.com.br/lote/detalhe/98171", " TRANSBORDO SANTAL 12T, ANO 2014, FR57348, LOC. BOM RETIRO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=HYPERLINK("https://www.leilaoonline.com.br/lote/detalhe/98236", "20491")</f>
      </c>
      <c r="B178" s="4" t="s">
        <f>=HYPERLINK("https://www.leilaoonline.com.br/lote/detalhe/98236", " COLHEDORA J.DEERE 3522 2L, ANO 2012, FR23626, LOC.BOM RETIRO ")</f>
      </c>
      <c r="C178" s="4" t="inlineStr">
        <is>
          <t>Vendido</t>
        </is>
      </c>
      <c r="D178" s="4" t="inlineStr">
        <is>
          <t>2</t>
        </is>
      </c>
      <c r="E178" s="5" t="inlineStr">
        <is>
          <t>25.000,00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=HYPERLINK("https://www.leilaoonline.com.br/lote/detalhe/98175", "20492")</f>
      </c>
      <c r="B179" s="4" t="s">
        <f>=HYPERLINK("https://www.leilaoonline.com.br/lote/detalhe/98175", " COLHEDORA J.DEERE 3520, ANO 2010, FR163627, LOC.BOM RETIRO 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20.000,00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=HYPERLINK("https://www.leilaoonline.com.br/lote/detalhe/98238", "20493")</f>
      </c>
      <c r="B180" s="4" t="s">
        <f>=HYPERLINK("https://www.leilaoonline.com.br/lote/detalhe/98238", " PLANTADEIRA TMA, ANO 2014, FR140009, LOC.BOM RETIRO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=HYPERLINK("https://www.leilaoonline.com.br/lote/detalhe/98234", "20494")</f>
      </c>
      <c r="B181" s="4" t="s">
        <f>=HYPERLINK("https://www.leilaoonline.com.br/lote/detalhe/98234", " CARRETA PLANTIO TIPO TRANSBORDO STA ISABEL,ANO 2012, FR139133, LOC. BOM RETIRO ")</f>
      </c>
      <c r="C181" s="4" t="inlineStr">
        <is>
          <t>Vendido</t>
        </is>
      </c>
      <c r="D181" s="4" t="inlineStr">
        <is>
          <t>28</t>
        </is>
      </c>
      <c r="E181" s="5" t="inlineStr">
        <is>
          <t>18.500,00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=HYPERLINK("https://www.leilaoonline.com.br/lote/detalhe/98173", "20495")</f>
      </c>
      <c r="B182" s="4" t="s">
        <f>=HYPERLINK("https://www.leilaoonline.com.br/lote/detalhe/98173", " TRANSBORDO SANTAL 12T, ANO 2014, FR57347, LOC. BOM RETIRO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=HYPERLINK("https://www.leilaoonline.com.br/lote/detalhe/98277", "24365")</f>
      </c>
      <c r="B183" s="4" t="s">
        <f>=HYPERLINK("https://www.leilaoonline.com.br/lote/detalhe/98277", "COLHEDORA J.DEERE 3520, ANO 2010, FR163624, UND BOM RETIRO  - não funciona")</f>
      </c>
      <c r="C183" s="4" t="inlineStr">
        <is>
          <t>Não vendido</t>
        </is>
      </c>
      <c r="D183" s="4" t="inlineStr">
        <is>
          <t>1</t>
        </is>
      </c>
      <c r="E183" s="5" t="inlineStr">
        <is>
          <t>20.000,00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=HYPERLINK("https://www.leilaoonline.com.br/lote/detalhe/98278", "24378")</f>
      </c>
      <c r="B184" s="4" t="s">
        <f>=HYPERLINK("https://www.leilaoonline.com.br/lote/detalhe/98278", "COLHEDORA J. DEERE 3522 2L, ANO 2008, FR50133, LOC.BOM RETIRO 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20.000,00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=HYPERLINK("https://www.leilaoonline.com.br/lote/detalhe/98279", "24379")</f>
      </c>
      <c r="B185" s="4" t="s">
        <f>=HYPERLINK("https://www.leilaoonline.com.br/lote/detalhe/98279", "CARROCERIA TRANSBORDO, ANO 2013, FR57584, LOC. BOM RETIRO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=HYPERLINK("https://www.leilaoonline.com.br/lote/detalhe/98280", "24407")</f>
      </c>
      <c r="B186" s="4" t="s">
        <f>=HYPERLINK("https://www.leilaoonline.com.br/lote/detalhe/98280", "COLHEDORA J. DEERE 3522 2L COLHED., ANO 2010, FR32226. LOC.BOM RETIRO ")</f>
      </c>
      <c r="C186" s="4" t="inlineStr">
        <is>
          <t>Vendido</t>
        </is>
      </c>
      <c r="D186" s="4" t="inlineStr">
        <is>
          <t>21</t>
        </is>
      </c>
      <c r="E186" s="5" t="inlineStr">
        <is>
          <t>40.000,00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=HYPERLINK("https://www.leilaoonline.com.br/lote/detalhe/98174", "24411")</f>
      </c>
      <c r="B187" s="4" t="s">
        <f>=HYPERLINK("https://www.leilaoonline.com.br/lote/detalhe/98174", " ADUBADEIRA MARCA JUMIL MOD. JM3520SH, ANO 2012, FR57317, LOC.BOM RETIRO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=HYPERLINK("https://www.leilaoonline.com.br/lote/detalhe/98609", "24420")</f>
      </c>
      <c r="B188" s="4" t="s">
        <f>=HYPERLINK("https://www.leilaoonline.com.br/lote/detalhe/98609", " CARRETA PLANTIO TIPO TRANSBORDO SANTA ISABEL-FROTA-FR139132-ANO 2012-UNIDADE-BOM RETIRO")</f>
      </c>
      <c r="C188" s="4" t="inlineStr">
        <is>
          <t>Vendido</t>
        </is>
      </c>
      <c r="D188" s="4" t="inlineStr">
        <is>
          <t>27</t>
        </is>
      </c>
      <c r="E188" s="5" t="inlineStr">
        <is>
          <t>18.000,00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=HYPERLINK("https://www.leilaoonline.com.br/lote/detalhe/98302", "24422")</f>
      </c>
      <c r="B189" s="4" t="s">
        <f>=HYPERLINK("https://www.leilaoonline.com.br/lote/detalhe/98302", " CARRETA CALCARIO SPANDER-FROTA-FR139991-ANO2012--UNIDADE-BOM RETIRO")</f>
      </c>
      <c r="C189" s="4" t="inlineStr">
        <is>
          <t>Vendido</t>
        </is>
      </c>
      <c r="D189" s="4" t="inlineStr">
        <is>
          <t>11</t>
        </is>
      </c>
      <c r="E189" s="5" t="inlineStr">
        <is>
          <t>5.500,00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=HYPERLINK("https://www.leilaoonline.com.br/lote/detalhe/98370", "25004")</f>
      </c>
      <c r="B190" s="4" t="s">
        <f>=HYPERLINK("https://www.leilaoonline.com.br/lote/detalhe/98370", "01 TRANSFORMADOR DE ENERGIA DE 112,5 KVA, 01 UND. CALIBRADORA DE 5.000 LTS E 01 UND. CALIBRADORA DE 2.000 LTS -LOC TERMINAL DE CUIABA")</f>
      </c>
      <c r="C190" s="4" t="inlineStr">
        <is>
          <t>Não vendido</t>
        </is>
      </c>
      <c r="D190" s="4" t="inlineStr">
        <is>
          <t>7</t>
        </is>
      </c>
      <c r="E190" s="5" t="inlineStr">
        <is>
          <t>5.500,00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=HYPERLINK("https://www.leilaoonline.com.br/lote/detalhe/99662", "25008")</f>
      </c>
      <c r="B191" s="4" t="s">
        <f>=HYPERLINK("https://www.leilaoonline.com.br/lote/detalhe/99662", "EMPILHADEIRA C300 - HY50, Capacidade 2500 kg, FR22015, LOC. BETIM /MG ")</f>
      </c>
      <c r="C191" s="4" t="inlineStr">
        <is>
          <t>Vendido</t>
        </is>
      </c>
      <c r="D191" s="4" t="inlineStr">
        <is>
          <t>41</t>
        </is>
      </c>
      <c r="E191" s="5" t="inlineStr">
        <is>
          <t>28.000,00</t>
        </is>
      </c>
      <c r="F19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2026-05-01T02:48:04.00Z</dcterms:created>
  <dc:creator>Tellks Tecnologia</dc:creator>
  <cp:revision>0</cp:revision>
</cp:coreProperties>
</file>