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CAT - 29 CAMINHÕES - 37 TRATORES - 3 PRANCHAS - 11 MICRO/ONIBUS - 11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=HYPERLINK("https://www.leilaoonline.com.br/lote/detalhe/105493", "011")</f>
      </c>
      <c r="B11" s="4" t="s">
        <f>=HYPERLINK("https://www.leilaoonline.com.br/lote/detalhe/105493", " VOLVO VM 260 6x4 R, FR. 19851, ATG6492, 2010/2010, LOC.:IVATÉ")</f>
      </c>
      <c r="C11" s="4" t="inlineStr">
        <is>
          <t>Vendido</t>
        </is>
      </c>
      <c r="D11" s="4" t="inlineStr">
        <is>
          <t>47</t>
        </is>
      </c>
      <c r="E11" s="5" t="inlineStr">
        <is>
          <t>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=HYPERLINK("https://www.leilaoonline.com.br/lote/detalhe/105496", "012")</f>
      </c>
      <c r="B12" s="4" t="s">
        <f>=HYPERLINK("https://www.leilaoonline.com.br/lote/detalhe/105496", " VOLVO VM 260 6x4 R, FR. 4352, ASV3091, 2010/2010, LOC.:IVATÉ")</f>
      </c>
      <c r="C12" s="4" t="inlineStr">
        <is>
          <t>Vendido</t>
        </is>
      </c>
      <c r="D12" s="4" t="inlineStr">
        <is>
          <t>53</t>
        </is>
      </c>
      <c r="E12" s="5" t="inlineStr">
        <is>
          <t>105.000,00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=HYPERLINK("https://www.leilaoonline.com.br/lote/detalhe/105494", "014")</f>
      </c>
      <c r="B13" s="4" t="s">
        <f>=HYPERLINK("https://www.leilaoonline.com.br/lote/detalhe/105494", " USICAMP PRANCHA 2 EIXOS PESC., FR. 4661, AUC8225, 2009/2009, LOC.:IVATÉ")</f>
      </c>
      <c r="C13" s="4" t="inlineStr">
        <is>
          <t>Vendido</t>
        </is>
      </c>
      <c r="D13" s="4" t="inlineStr">
        <is>
          <t>99</t>
        </is>
      </c>
      <c r="E13" s="5" t="inlineStr">
        <is>
          <t>155.000,00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=HYPERLINK("https://www.leilaoonline.com.br/lote/detalhe/105495", "015")</f>
      </c>
      <c r="B14" s="4" t="s">
        <f>=HYPERLINK("https://www.leilaoonline.com.br/lote/detalhe/105495", " VOLVO VM 260 6x4 R, FR. 19184, AON8037, 2007/2007, LOC.:IVATÉ")</f>
      </c>
      <c r="C14" s="4" t="inlineStr">
        <is>
          <t>Vendido</t>
        </is>
      </c>
      <c r="D14" s="4" t="inlineStr">
        <is>
          <t>82</t>
        </is>
      </c>
      <c r="E14" s="5" t="inlineStr">
        <is>
          <t>131.000,00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=HYPERLINK("https://www.leilaoonline.com.br/lote/detalhe/105497", "016")</f>
      </c>
      <c r="B15" s="4" t="s">
        <f>=HYPERLINK("https://www.leilaoonline.com.br/lote/detalhe/105497", " MICRO ONIBUS M.BENZ INDUSCAR FOZ, FR. 4135, ASY4410, 2009/2009, LOC.:IVATÉ")</f>
      </c>
      <c r="C15" s="4" t="inlineStr">
        <is>
          <t>Vendido</t>
        </is>
      </c>
      <c r="D15" s="4" t="inlineStr">
        <is>
          <t>11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=HYPERLINK("https://www.leilaoonline.com.br/lote/detalhe/105499", "017")</f>
      </c>
      <c r="B16" s="4" t="s">
        <f>=HYPERLINK("https://www.leilaoonline.com.br/lote/detalhe/105499", " MICRO ONIBUS M.BENZ INDUSCAR FOZ, FR. 4137, ATY1582, 2009/2009, LOC.:IVATÉ")</f>
      </c>
      <c r="C16" s="4" t="inlineStr">
        <is>
          <t>Vendido</t>
        </is>
      </c>
      <c r="D16" s="4" t="inlineStr">
        <is>
          <t>9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=HYPERLINK("https://www.leilaoonline.com.br/lote/detalhe/105501", "018")</f>
      </c>
      <c r="B17" s="4" t="s">
        <f>=HYPERLINK("https://www.leilaoonline.com.br/lote/detalhe/105501", " MICRO ONIBUS M.BENZ INDUSCAR FOZ, FR. 4138, ATY1584, 2011/2011, LOC.:IVATÉ")</f>
      </c>
      <c r="C17" s="4" t="inlineStr">
        <is>
          <t>Vendido</t>
        </is>
      </c>
      <c r="D17" s="4" t="inlineStr">
        <is>
          <t>11</t>
        </is>
      </c>
      <c r="E17" s="5" t="inlineStr">
        <is>
          <t>32.000,00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=HYPERLINK("https://www.leilaoonline.com.br/lote/detalhe/105498", "019")</f>
      </c>
      <c r="B18" s="4" t="s">
        <f>=HYPERLINK("https://www.leilaoonline.com.br/lote/detalhe/105498", " MICRO ONIBUS M. BENZ INDUSCAR PICCOL, FR. 4133, AQJ4382, 2007/2008, LOC.:IVATÉ")</f>
      </c>
      <c r="C18" s="4" t="inlineStr">
        <is>
          <t>Vendido</t>
        </is>
      </c>
      <c r="D18" s="4" t="inlineStr">
        <is>
          <t>5</t>
        </is>
      </c>
      <c r="E18" s="5" t="inlineStr">
        <is>
          <t>24.000,00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=HYPERLINK("https://www.leilaoonline.com.br/lote/detalhe/105502", "021")</f>
      </c>
      <c r="B19" s="4" t="s">
        <f>=HYPERLINK("https://www.leilaoonline.com.br/lote/detalhe/105502", " VOLVO FH12 380 4X2T, FR. 4320, AKY5584, 2003/2003, LOC.:IVATÉ")</f>
      </c>
      <c r="C19" s="4" t="inlineStr">
        <is>
          <t>Vendido</t>
        </is>
      </c>
      <c r="D19" s="4" t="inlineStr">
        <is>
          <t>19</t>
        </is>
      </c>
      <c r="E19" s="5" t="inlineStr">
        <is>
          <t>51.000,00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=HYPERLINK("https://www.leilaoonline.com.br/lote/detalhe/105503", "022")</f>
      </c>
      <c r="B20" s="4" t="s">
        <f>=HYPERLINK("https://www.leilaoonline.com.br/lote/detalhe/105503", " MICRO ONIBUS M.BENZ INDUSCAR FOZ, FR. 4136, ASY6379, 2009/2009, LOC.:IVATÉ")</f>
      </c>
      <c r="C20" s="4" t="inlineStr">
        <is>
          <t>Vendido</t>
        </is>
      </c>
      <c r="D20" s="4" t="inlineStr">
        <is>
          <t>7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=HYPERLINK("https://www.leilaoonline.com.br/lote/detalhe/105505", "023")</f>
      </c>
      <c r="B21" s="4" t="s">
        <f>=HYPERLINK("https://www.leilaoonline.com.br/lote/detalhe/105505", " USICAMP PRANCHA 2 EIXOS, FR. 4558, AOU1852, 2007/2007, LOC.:IVATÉ")</f>
      </c>
      <c r="C21" s="4" t="inlineStr">
        <is>
          <t>Vendido</t>
        </is>
      </c>
      <c r="D21" s="4" t="inlineStr">
        <is>
          <t>61</t>
        </is>
      </c>
      <c r="E21" s="5" t="inlineStr">
        <is>
          <t>92.000,00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=HYPERLINK("https://www.leilaoonline.com.br/lote/detalhe/105500", "024")</f>
      </c>
      <c r="B22" s="4" t="s">
        <f>=HYPERLINK("https://www.leilaoonline.com.br/lote/detalhe/105500", " PRANCHA 2 EIXOS FACCHINI, FR. 4587, APV8379, 2008/2008, LOC.:IVATÉ")</f>
      </c>
      <c r="C22" s="4" t="inlineStr">
        <is>
          <t>Vendido</t>
        </is>
      </c>
      <c r="D22" s="4" t="inlineStr">
        <is>
          <t>54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=HYPERLINK("https://www.leilaoonline.com.br/lote/detalhe/105504", "025")</f>
      </c>
      <c r="B23" s="4" t="s">
        <f>=HYPERLINK("https://www.leilaoonline.com.br/lote/detalhe/105504", " JD COLHEDORA 3522, FR. 4951, , 2014/2014, LOC.:IVATÉ")</f>
      </c>
      <c r="C23" s="4" t="inlineStr">
        <is>
          <t>Vendido</t>
        </is>
      </c>
      <c r="D23" s="4" t="inlineStr">
        <is>
          <t>1</t>
        </is>
      </c>
      <c r="E23" s="5" t="inlineStr">
        <is>
          <t>26.000,00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=HYPERLINK("https://www.leilaoonline.com.br/lote/detalhe/105506", "026")</f>
      </c>
      <c r="B24" s="4" t="s">
        <f>=HYPERLINK("https://www.leilaoonline.com.br/lote/detalhe/105506", " JD COLHEDORA 3522, FR. 4939, , 2013/2013, LOC.:IVATÉ")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=HYPERLINK("https://www.leilaoonline.com.br/lote/detalhe/105508", "027")</f>
      </c>
      <c r="B25" s="4" t="s">
        <f>=HYPERLINK("https://www.leilaoonline.com.br/lote/detalhe/105508", " JD COLHEDORA 3520, FR. 19168, , 2009/2009, LOC.:IVATÉ")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=HYPERLINK("https://www.leilaoonline.com.br/lote/detalhe/105507", "028")</f>
      </c>
      <c r="B26" s="4" t="s">
        <f>=HYPERLINK("https://www.leilaoonline.com.br/lote/detalhe/105507", " FN FRUEHAULF (CANAV.), FR. 4433, AEE 5178, 1993/1993, LOC.:IVATÉ")</f>
      </c>
      <c r="C26" s="4" t="inlineStr">
        <is>
          <t>Lote retirado</t>
        </is>
      </c>
      <c r="D26" s="4" t="inlineStr">
        <is>
          <t>7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=HYPERLINK("https://www.leilaoonline.com.br/lote/detalhe/105511", "029")</f>
      </c>
      <c r="B27" s="4" t="s">
        <f>=HYPERLINK("https://www.leilaoonline.com.br/lote/detalhe/105511", " JD COLHEDORA 3522, FR. 4970, 2011, LOC.:IVATÉ")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=HYPERLINK("https://www.leilaoonline.com.br/lote/detalhe/105510", "030")</f>
      </c>
      <c r="B28" s="4" t="s">
        <f>=HYPERLINK("https://www.leilaoonline.com.br/lote/detalhe/105510", " Colhedora John D.3522, FR. 4938,  , 2013/2013, LOC.:IVATÉ")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=HYPERLINK("https://www.leilaoonline.com.br/lote/detalhe/105537", "033")</f>
      </c>
      <c r="B29" s="4" t="s">
        <f>=HYPERLINK("https://www.leilaoonline.com.br/lote/detalhe/105537", " ESCAVADEIRA 320 D2L, FR. 19155, , 2017/2017, LOC.:IVATÉ")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362.500,00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=HYPERLINK("https://www.leilaoonline.com.br/lote/detalhe/105583", "034")</f>
      </c>
      <c r="B30" s="4" t="s">
        <f>=HYPERLINK("https://www.leilaoonline.com.br/lote/detalhe/105583", " ESCAVADEIRA 320 D/DL Cat., FR. 4702,  , 2015/2015, LOC.:IVATÉ")</f>
      </c>
      <c r="C30" s="4" t="inlineStr">
        <is>
          <t>Não vendido</t>
        </is>
      </c>
      <c r="D30" s="4" t="inlineStr">
        <is>
          <t>80</t>
        </is>
      </c>
      <c r="E30" s="5" t="inlineStr">
        <is>
          <t>350.000,00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=HYPERLINK("https://www.leilaoonline.com.br/lote/detalhe/105577", "035")</f>
      </c>
      <c r="B31" s="4" t="s">
        <f>=HYPERLINK("https://www.leilaoonline.com.br/lote/detalhe/105577", " VALTRA BH 185 I 4X4, FR. 4837, , 2011/2011, LOC.:IVATÉ")</f>
      </c>
      <c r="C31" s="4" t="inlineStr">
        <is>
          <t>Vendido</t>
        </is>
      </c>
      <c r="D31" s="4" t="inlineStr">
        <is>
          <t>79</t>
        </is>
      </c>
      <c r="E31" s="5" t="inlineStr">
        <is>
          <t>133.000,00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=HYPERLINK("https://www.leilaoonline.com.br/lote/detalhe/105584", "037")</f>
      </c>
      <c r="B32" s="4" t="s">
        <f>=HYPERLINK("https://www.leilaoonline.com.br/lote/detalhe/105584", " M. BENZ 710, FR. 4198, AKZ6458, 2003/2003, LOC.:IVATÉ")</f>
      </c>
      <c r="C32" s="4" t="inlineStr">
        <is>
          <t>Vendido</t>
        </is>
      </c>
      <c r="D32" s="4" t="inlineStr">
        <is>
          <t>67</t>
        </is>
      </c>
      <c r="E32" s="5" t="inlineStr">
        <is>
          <t>54.000,00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=HYPERLINK("https://www.leilaoonline.com.br/lote/detalhe/105582", "038")</f>
      </c>
      <c r="B33" s="4" t="s">
        <f>=HYPERLINK("https://www.leilaoonline.com.br/lote/detalhe/105582", " FORD F-8430 4x4, FR. 4798, , 1994/1994, LOC.:IVATÉ")</f>
      </c>
      <c r="C33" s="4" t="inlineStr">
        <is>
          <t>Não vendido</t>
        </is>
      </c>
      <c r="D33" s="4" t="inlineStr">
        <is>
          <t>84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=HYPERLINK("https://www.leilaoonline.com.br/lote/detalhe/105592", "040")</f>
      </c>
      <c r="B34" s="4" t="s">
        <f>=HYPERLINK("https://www.leilaoonline.com.br/lote/detalhe/105592", " REBOQUE USICAMP, FR. 4421, ANP3964, 2006/2006, LOC.:IVATÉ")</f>
      </c>
      <c r="C34" s="4" t="inlineStr">
        <is>
          <t>Lote retirado</t>
        </is>
      </c>
      <c r="D34" s="4" t="inlineStr">
        <is>
          <t>4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=HYPERLINK("https://www.leilaoonline.com.br/lote/detalhe/105512", "041")</f>
      </c>
      <c r="B35" s="4" t="s">
        <f>=HYPERLINK("https://www.leilaoonline.com.br/lote/detalhe/105512", " REBOQUE USICAMP, FR. 4454, AOU9501, 2007/2007, LOC.:IVATÉ")</f>
      </c>
      <c r="C35" s="4" t="inlineStr">
        <is>
          <t>Vendido</t>
        </is>
      </c>
      <c r="D35" s="4" t="inlineStr">
        <is>
          <t>15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=HYPERLINK("https://www.leilaoonline.com.br/lote/detalhe/105590", "042")</f>
      </c>
      <c r="B36" s="4" t="s">
        <f>=HYPERLINK("https://www.leilaoonline.com.br/lote/detalhe/105590", " REBOQUE USICAMP, FR. 4425, AJY1749, 2001/2001, LOC.:IVATÉ")</f>
      </c>
      <c r="C36" s="4" t="inlineStr">
        <is>
          <t>Vendido</t>
        </is>
      </c>
      <c r="D36" s="4" t="inlineStr">
        <is>
          <t>12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=HYPERLINK("https://www.leilaoonline.com.br/lote/detalhe/105587", "043")</f>
      </c>
      <c r="B37" s="4" t="s">
        <f>=HYPERLINK("https://www.leilaoonline.com.br/lote/detalhe/105587", " REBOQUE USICAMP, FR. 4514, ALQ4556, 2004/2004, LOC.:IVATÉ")</f>
      </c>
      <c r="C37" s="4" t="inlineStr">
        <is>
          <t>Vendido</t>
        </is>
      </c>
      <c r="D37" s="4" t="inlineStr">
        <is>
          <t>15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=HYPERLINK("https://www.leilaoonline.com.br/lote/detalhe/105588", "044")</f>
      </c>
      <c r="B38" s="4" t="s">
        <f>=HYPERLINK("https://www.leilaoonline.com.br/lote/detalhe/105588", " REBOQUE USICAMP, FR. 4406, AOU9502, 2007/2007, LOC.:IVATÉ")</f>
      </c>
      <c r="C38" s="4" t="inlineStr">
        <is>
          <t>Vendido</t>
        </is>
      </c>
      <c r="D38" s="4" t="inlineStr">
        <is>
          <t>13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=HYPERLINK("https://www.leilaoonline.com.br/lote/detalhe/105586", "045")</f>
      </c>
      <c r="B39" s="4" t="s">
        <f>=HYPERLINK("https://www.leilaoonline.com.br/lote/detalhe/105586", " REBOQUE USICAMP, FR. 4426, AJX7752, 2001/2001, LOC.:IVATÉ")</f>
      </c>
      <c r="C39" s="4" t="inlineStr">
        <is>
          <t>Vendido</t>
        </is>
      </c>
      <c r="D39" s="4" t="inlineStr">
        <is>
          <t>12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=HYPERLINK("https://www.leilaoonline.com.br/lote/detalhe/105589", "046")</f>
      </c>
      <c r="B40" s="4" t="s">
        <f>=HYPERLINK("https://www.leilaoonline.com.br/lote/detalhe/105589", " REBOQUE USICAMP, FR. 4515, ALQ4552, 2004/2004, LOC.:IVATÉ")</f>
      </c>
      <c r="C40" s="4" t="inlineStr">
        <is>
          <t>Vendido</t>
        </is>
      </c>
      <c r="D40" s="4" t="inlineStr">
        <is>
          <t>13</t>
        </is>
      </c>
      <c r="E40" s="5" t="inlineStr">
        <is>
          <t>14.500,00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=HYPERLINK("https://www.leilaoonline.com.br/lote/detalhe/105593", "047")</f>
      </c>
      <c r="B41" s="4" t="s">
        <f>=HYPERLINK("https://www.leilaoonline.com.br/lote/detalhe/105593", " Transbordo VT10 Bi Tandem, FR. 31494,  , 2008/2008, LOC.:IVATÉ")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=HYPERLINK("https://www.leilaoonline.com.br/lote/detalhe/105596", "048")</f>
      </c>
      <c r="B42" s="4" t="s">
        <f>=HYPERLINK("https://www.leilaoonline.com.br/lote/detalhe/105596", " Transbordo VT10 Bi Tandem, FR. 31470,  , 2014/2014, LOC.:IVATÉ")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=HYPERLINK("https://www.leilaoonline.com.br/lote/detalhe/105601", "049")</f>
      </c>
      <c r="B43" s="4" t="s">
        <f>=HYPERLINK("https://www.leilaoonline.com.br/lote/detalhe/105601", " US TRANSB. TCP-US-752700, FR. 15220060, , 2011/2011, LOC.:IVATÉ")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=HYPERLINK("https://www.leilaoonline.com.br/lote/detalhe/105597", "050")</f>
      </c>
      <c r="B44" s="4" t="s">
        <f>=HYPERLINK("https://www.leilaoonline.com.br/lote/detalhe/105597", " US TRANSB. TCP-US-752700, FR. 19329, , 2011/2011, LOC.:IVATÉ")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=HYPERLINK("https://www.leilaoonline.com.br/lote/detalhe/105607", "051")</f>
      </c>
      <c r="B45" s="4" t="s">
        <f>=HYPERLINK("https://www.leilaoonline.com.br/lote/detalhe/105607", " Transbordo VT10 Bi Tandem, FR. 31450,  , 2014/2014, LOC.:IVATÉ")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=HYPERLINK("https://www.leilaoonline.com.br/lote/detalhe/105610", "052")</f>
      </c>
      <c r="B46" s="4" t="s">
        <f>=HYPERLINK("https://www.leilaoonline.com.br/lote/detalhe/105610", " US TRANSB. TCP-US-752700, FR. 4401, , 2012/2012, LOC.:IVATÉ")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=HYPERLINK("https://www.leilaoonline.com.br/lote/detalhe/105608", "053")</f>
      </c>
      <c r="B47" s="4" t="s">
        <f>=HYPERLINK("https://www.leilaoonline.com.br/lote/detalhe/105608", " US TRANSB. TCP-US-752700, FR. 4400, , 2012/2012, LOC.:IVATÉ")</f>
      </c>
      <c r="C47" s="4" t="inlineStr">
        <is>
          <t>Vendido</t>
        </is>
      </c>
      <c r="D47" s="4" t="inlineStr">
        <is>
          <t>1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=HYPERLINK("https://www.leilaoonline.com.br/lote/detalhe/105599", "054")</f>
      </c>
      <c r="B48" s="4" t="s">
        <f>=HYPERLINK("https://www.leilaoonline.com.br/lote/detalhe/105599", " US TRANSB. TCP-US-752700, FR. 4695, , 2012/2012, LOC.:IVATÉ")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=HYPERLINK("https://www.leilaoonline.com.br/lote/detalhe/105604", "055")</f>
      </c>
      <c r="B49" s="4" t="s">
        <f>=HYPERLINK("https://www.leilaoonline.com.br/lote/detalhe/105604", " US TRANSB. TCP-US-752700, FR. 4697, , 2012/2012, LOC.:IVATÉ")</f>
      </c>
      <c r="C49" s="4" t="inlineStr">
        <is>
          <t>Vendido</t>
        </is>
      </c>
      <c r="D49" s="4" t="inlineStr">
        <is>
          <t>1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=HYPERLINK("https://www.leilaoonline.com.br/lote/detalhe/105598", "056")</f>
      </c>
      <c r="B50" s="4" t="s">
        <f>=HYPERLINK("https://www.leilaoonline.com.br/lote/detalhe/105598", " US TRANSB. TCP-US-752700, FR. 4693, , 2012/2012, LOC.:IVATÉ")</f>
      </c>
      <c r="C50" s="4" t="inlineStr">
        <is>
          <t>Vendido</t>
        </is>
      </c>
      <c r="D50" s="4" t="inlineStr">
        <is>
          <t>1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=HYPERLINK("https://www.leilaoonline.com.br/lote/detalhe/105609", "057")</f>
      </c>
      <c r="B51" s="4" t="s">
        <f>=HYPERLINK("https://www.leilaoonline.com.br/lote/detalhe/105609", " US TRANSB. TCP-US-752700, FR. 4692, , 2012/2012, LOC.:IVATÉ")</f>
      </c>
      <c r="C51" s="4" t="inlineStr">
        <is>
          <t>Vendido</t>
        </is>
      </c>
      <c r="D51" s="4" t="inlineStr">
        <is>
          <t>1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=HYPERLINK("https://www.leilaoonline.com.br/lote/detalhe/105595", "058")</f>
      </c>
      <c r="B52" s="4" t="s">
        <f>=HYPERLINK("https://www.leilaoonline.com.br/lote/detalhe/105595", " US TRANSB. TCP-US-752700, FR. 4694, , 2012/2012, LOC.:IVATÉ")</f>
      </c>
      <c r="C52" s="4" t="inlineStr">
        <is>
          <t>Vendido</t>
        </is>
      </c>
      <c r="D52" s="4" t="inlineStr">
        <is>
          <t>1</t>
        </is>
      </c>
      <c r="E52" s="5" t="inlineStr">
        <is>
          <t>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=HYPERLINK("https://www.leilaoonline.com.br/lote/detalhe/105606", "059")</f>
      </c>
      <c r="B53" s="4" t="s">
        <f>=HYPERLINK("https://www.leilaoonline.com.br/lote/detalhe/105606", " US TRANSB. TCP-US-752700, FR. 4696, , 2012/2012, LOC.:IVATÉ")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=HYPERLINK("https://www.leilaoonline.com.br/lote/detalhe/105605", "060")</f>
      </c>
      <c r="B54" s="4" t="s">
        <f>=HYPERLINK("https://www.leilaoonline.com.br/lote/detalhe/105605", " US TRANSB. TCP-US-752700, FR. 4698, , 2012/2012, LOC.:IVATÉ")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=HYPERLINK("https://www.leilaoonline.com.br/lote/detalhe/105518", "061")</f>
      </c>
      <c r="B55" s="4" t="s">
        <f>=HYPERLINK("https://www.leilaoonline.com.br/lote/detalhe/105518", " US TRANSB. TCP-US-752700, FR. 4699, , 2012/2012, LOC.:IVATÉ")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=HYPERLINK("https://www.leilaoonline.com.br/lote/detalhe/105520", "062")</f>
      </c>
      <c r="B56" s="4" t="s">
        <f>=HYPERLINK("https://www.leilaoonline.com.br/lote/detalhe/105520", " USICAMP TRANSB. TCP-US-752700, FR. 31477, , 2007/2007, LOC.:IVATÉ")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=HYPERLINK("https://www.leilaoonline.com.br/lote/detalhe/105603", "063")</f>
      </c>
      <c r="B57" s="4" t="s">
        <f>=HYPERLINK("https://www.leilaoonline.com.br/lote/detalhe/105603", " USICAMP TRANSB. TCP-US-752700, FR. 31516, , 2007/2007, LOC.:IVATÉ")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=HYPERLINK("https://www.leilaoonline.com.br/lote/detalhe/105600", "064")</f>
      </c>
      <c r="B58" s="4" t="s">
        <f>=HYPERLINK("https://www.leilaoonline.com.br/lote/detalhe/105600", " Transbordo VT10 Bi Tandem, FR. 31461,  , 2013/2013, LOC.:IVATÉ")</f>
      </c>
      <c r="C58" s="4" t="inlineStr">
        <is>
          <t>Vendido</t>
        </is>
      </c>
      <c r="D58" s="4" t="inlineStr">
        <is>
          <t>12</t>
        </is>
      </c>
      <c r="E58" s="5" t="inlineStr">
        <is>
          <t>16.000,00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=HYPERLINK("https://www.leilaoonline.com.br/lote/detalhe/105602", "065")</f>
      </c>
      <c r="B59" s="4" t="s">
        <f>=HYPERLINK("https://www.leilaoonline.com.br/lote/detalhe/105602", " Transbordo VT10 Bi Tandem, FR. 31472,  , 2011/2011, LOC.:IVATÉ")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=HYPERLINK("https://www.leilaoonline.com.br/lote/detalhe/105594", "066")</f>
      </c>
      <c r="B60" s="4" t="s">
        <f>=HYPERLINK("https://www.leilaoonline.com.br/lote/detalhe/105594", " Transbordo VT10 Bi Tandem, FR. 31463,  , 2013/2013, LOC.:IVATÉ")</f>
      </c>
      <c r="C60" s="4" t="inlineStr">
        <is>
          <t>Vendido</t>
        </is>
      </c>
      <c r="D60" s="4" t="inlineStr">
        <is>
          <t>17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=HYPERLINK("https://www.leilaoonline.com.br/lote/detalhe/105522", "067")</f>
      </c>
      <c r="B61" s="4" t="s">
        <f>=HYPERLINK("https://www.leilaoonline.com.br/lote/detalhe/105522", " Transbordo VT10 Bi Tandem, FR. 31473,  , 2011/2011, LOC.:IVATÉ")</f>
      </c>
      <c r="C61" s="4" t="inlineStr">
        <is>
          <t>Não vendido</t>
        </is>
      </c>
      <c r="D61" s="4" t="inlineStr">
        <is>
          <t>20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=HYPERLINK("https://www.leilaoonline.com.br/lote/detalhe/105523", "068")</f>
      </c>
      <c r="B62" s="4" t="s">
        <f>=HYPERLINK("https://www.leilaoonline.com.br/lote/detalhe/105523", " SN TRANSB. VT10 BI TANDEM, FR. 31458, , 2015/2015, LOC.:IVATÉ")</f>
      </c>
      <c r="C62" s="4" t="inlineStr">
        <is>
          <t>Vendido</t>
        </is>
      </c>
      <c r="D62" s="4" t="inlineStr">
        <is>
          <t>22</t>
        </is>
      </c>
      <c r="E62" s="5" t="inlineStr">
        <is>
          <t>20.500,00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=HYPERLINK("https://www.leilaoonline.com.br/lote/detalhe/105611", "069")</f>
      </c>
      <c r="B63" s="4" t="s">
        <f>=HYPERLINK("https://www.leilaoonline.com.br/lote/detalhe/105611", " MOTO BOMBA, FR. 19811, , 1997/1997, LOC.:IVATÉ")</f>
      </c>
      <c r="C63" s="4" t="inlineStr">
        <is>
          <t>Não vendido</t>
        </is>
      </c>
      <c r="D63" s="4" t="inlineStr">
        <is>
          <t>24</t>
        </is>
      </c>
      <c r="E63" s="5" t="inlineStr">
        <is>
          <t>16.500,00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=HYPERLINK("https://www.leilaoonline.com.br/lote/detalhe/105513", "070")</f>
      </c>
      <c r="B64" s="4" t="s">
        <f>=HYPERLINK("https://www.leilaoonline.com.br/lote/detalhe/105513", " VALTRA BM 110, FR. 4961, , 2014/2014, LOC.:IVATÉ")</f>
      </c>
      <c r="C64" s="4" t="inlineStr">
        <is>
          <t>Não vendido</t>
        </is>
      </c>
      <c r="D64" s="4" t="inlineStr">
        <is>
          <t>82</t>
        </is>
      </c>
      <c r="E64" s="5" t="inlineStr">
        <is>
          <t>164.000,00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=HYPERLINK("https://www.leilaoonline.com.br/lote/detalhe/105612", "071")</f>
      </c>
      <c r="B65" s="4" t="s">
        <f>=HYPERLINK("https://www.leilaoonline.com.br/lote/detalhe/105612", " MOTO BOMBA, FR. 4997, , 2004/2004, LOC.:IVATÉ")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14.000,00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=HYPERLINK("https://www.leilaoonline.com.br/lote/detalhe/105525", "072")</f>
      </c>
      <c r="B66" s="4" t="s">
        <f>=HYPERLINK("https://www.leilaoonline.com.br/lote/detalhe/105525", " PA CARREGADEIRA CAT 950 H / L, FR. 19145, , 2007/2007, LOC.:IVATÉ")</f>
      </c>
      <c r="C66" s="4" t="inlineStr">
        <is>
          <t>Vendido</t>
        </is>
      </c>
      <c r="D66" s="4" t="inlineStr">
        <is>
          <t>26</t>
        </is>
      </c>
      <c r="E66" s="5" t="inlineStr">
        <is>
          <t>105.000,00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=HYPERLINK("https://www.leilaoonline.com.br/lote/detalhe/105519", "073")</f>
      </c>
      <c r="B67" s="4" t="s">
        <f>=HYPERLINK("https://www.leilaoonline.com.br/lote/detalhe/105519", " Volvo VM 260 6x4 R, FR. 4345, APW5978, 2007/2008, LOC.:IVATÉ")</f>
      </c>
      <c r="C67" s="4" t="inlineStr">
        <is>
          <t>Vendido</t>
        </is>
      </c>
      <c r="D67" s="4" t="inlineStr">
        <is>
          <t>55</t>
        </is>
      </c>
      <c r="E67" s="5" t="inlineStr">
        <is>
          <t>94.000,00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=HYPERLINK("https://www.leilaoonline.com.br/lote/detalhe/105524", "074")</f>
      </c>
      <c r="B68" s="4" t="s">
        <f>=HYPERLINK("https://www.leilaoonline.com.br/lote/detalhe/105524", " M. BENZ L 1113, FR. 4186, ABV6608, 1980/1980, LOC.:IVATÉ")</f>
      </c>
      <c r="C68" s="4" t="inlineStr">
        <is>
          <t>Vendido</t>
        </is>
      </c>
      <c r="D68" s="4" t="inlineStr">
        <is>
          <t>28</t>
        </is>
      </c>
      <c r="E68" s="5" t="inlineStr">
        <is>
          <t>29.500,00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=HYPERLINK("https://www.leilaoonline.com.br/lote/detalhe/105515", "075")</f>
      </c>
      <c r="B69" s="4" t="s">
        <f>=HYPERLINK("https://www.leilaoonline.com.br/lote/detalhe/105515", " VOLVO VM 260 6x4 R, FR. 4209, AON8040, 2007/2007, LOC.:IVATÉ")</f>
      </c>
      <c r="C69" s="4" t="inlineStr">
        <is>
          <t>Vendido</t>
        </is>
      </c>
      <c r="D69" s="4" t="inlineStr">
        <is>
          <t>54</t>
        </is>
      </c>
      <c r="E69" s="5" t="inlineStr">
        <is>
          <t>93.000,00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=HYPERLINK("https://www.leilaoonline.com.br/lote/detalhe/105514", "077")</f>
      </c>
      <c r="B70" s="4" t="s">
        <f>=HYPERLINK("https://www.leilaoonline.com.br/lote/detalhe/105514", " Aivecas, FR. 31544, , 2006/2006, LOC.:IVATÉ")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=HYPERLINK("https://www.leilaoonline.com.br/lote/detalhe/105521", "078")</f>
      </c>
      <c r="B71" s="4" t="s">
        <f>=HYPERLINK("https://www.leilaoonline.com.br/lote/detalhe/105521", " Aivecas, FR. 31671, , 2006/2006, LOC.:IVATÉ")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=HYPERLINK("https://www.leilaoonline.com.br/lote/detalhe/105625", "079")</f>
      </c>
      <c r="B72" s="4" t="s">
        <f>=HYPERLINK("https://www.leilaoonline.com.br/lote/detalhe/105625", " VALTRA BH 180  4X4, FR. 4820, , 2007/2007, LOC.:IVATÉ")</f>
      </c>
      <c r="C72" s="4" t="inlineStr">
        <is>
          <t>Vendido</t>
        </is>
      </c>
      <c r="D72" s="4" t="inlineStr">
        <is>
          <t>62</t>
        </is>
      </c>
      <c r="E72" s="5" t="inlineStr">
        <is>
          <t>92.000,00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=HYPERLINK("https://www.leilaoonline.com.br/lote/detalhe/105617", "080")</f>
      </c>
      <c r="B73" s="4" t="s">
        <f>=HYPERLINK("https://www.leilaoonline.com.br/lote/detalhe/105617", " CARREGADEIRA JOHN DEERE 6415, FR. 19714, , 2005/2005, LOC.: IVATÉ")</f>
      </c>
      <c r="C73" s="4" t="inlineStr">
        <is>
          <t>Vendido</t>
        </is>
      </c>
      <c r="D73" s="4" t="inlineStr">
        <is>
          <t>58</t>
        </is>
      </c>
      <c r="E73" s="5" t="inlineStr">
        <is>
          <t>81.000,00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=HYPERLINK("https://www.leilaoonline.com.br/lote/detalhe/105517", "081")</f>
      </c>
      <c r="B74" s="4" t="s">
        <f>=HYPERLINK("https://www.leilaoonline.com.br/lote/detalhe/105517", " VALTRA BH 185 I 4X4, FR. 4829, , 2010/2010, LOC.:IVATÉ")</f>
      </c>
      <c r="C74" s="4" t="inlineStr">
        <is>
          <t>Vendido</t>
        </is>
      </c>
      <c r="D74" s="4" t="inlineStr">
        <is>
          <t>75</t>
        </is>
      </c>
      <c r="E74" s="5" t="inlineStr">
        <is>
          <t>135.000,00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=HYPERLINK("https://www.leilaoonline.com.br/lote/detalhe/105616", "082")</f>
      </c>
      <c r="B75" s="4" t="s">
        <f>=HYPERLINK("https://www.leilaoonline.com.br/lote/detalhe/105616", " VALTRA BH 205 i, FR. 4777,  , 2012/2012, LOC.:IVATÉ")</f>
      </c>
      <c r="C75" s="4" t="inlineStr">
        <is>
          <t>Não vendido</t>
        </is>
      </c>
      <c r="D75" s="4" t="inlineStr">
        <is>
          <t>99</t>
        </is>
      </c>
      <c r="E75" s="5" t="inlineStr">
        <is>
          <t>159.000,00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=HYPERLINK("https://www.leilaoonline.com.br/lote/detalhe/105615", "083")</f>
      </c>
      <c r="B76" s="4" t="s">
        <f>=HYPERLINK("https://www.leilaoonline.com.br/lote/detalhe/105615", " Plantadora de cana USICAMP, FR. 31486, , 2017/2017, LOC.:IVATÉ")</f>
      </c>
      <c r="C76" s="4" t="inlineStr">
        <is>
          <t>Vendido</t>
        </is>
      </c>
      <c r="D76" s="4" t="inlineStr">
        <is>
          <t>12</t>
        </is>
      </c>
      <c r="E76" s="5" t="inlineStr">
        <is>
          <t>15.500,00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=HYPERLINK("https://www.leilaoonline.com.br/lote/detalhe/105614", "084")</f>
      </c>
      <c r="B77" s="4" t="s">
        <f>=HYPERLINK("https://www.leilaoonline.com.br/lote/detalhe/105614", " Plantadora de cana USICAMP, FR. 31489, , 2017/2017, LOC.:IVATÉ")</f>
      </c>
      <c r="C77" s="4" t="inlineStr">
        <is>
          <t>Vendido</t>
        </is>
      </c>
      <c r="D77" s="4" t="inlineStr">
        <is>
          <t>22</t>
        </is>
      </c>
      <c r="E77" s="5" t="inlineStr">
        <is>
          <t>20.500,00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=HYPERLINK("https://www.leilaoonline.com.br/lote/detalhe/105623", "085")</f>
      </c>
      <c r="B78" s="4" t="s">
        <f>=HYPERLINK("https://www.leilaoonline.com.br/lote/detalhe/105623", " Plantadora de cana USICAMP, FR. 31488, , 2017/2017, LOC.:IVATÉ")</f>
      </c>
      <c r="C78" s="4" t="inlineStr">
        <is>
          <t>Vendido</t>
        </is>
      </c>
      <c r="D78" s="4" t="inlineStr">
        <is>
          <t>18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=HYPERLINK("https://www.leilaoonline.com.br/lote/detalhe/105613", "086")</f>
      </c>
      <c r="B79" s="4" t="s">
        <f>=HYPERLINK("https://www.leilaoonline.com.br/lote/detalhe/105613", " VALTRA BH 180  4X4, FR. 4819, , 2007/2007, LOC.:IVATÉ")</f>
      </c>
      <c r="C79" s="4" t="inlineStr">
        <is>
          <t>Vendido</t>
        </is>
      </c>
      <c r="D79" s="4" t="inlineStr">
        <is>
          <t>61</t>
        </is>
      </c>
      <c r="E79" s="5" t="inlineStr">
        <is>
          <t>98.000,00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=HYPERLINK("https://www.leilaoonline.com.br/lote/detalhe/105618", "087")</f>
      </c>
      <c r="B80" s="4" t="s">
        <f>=HYPERLINK("https://www.leilaoonline.com.br/lote/detalhe/105618", " VALTRA BH 205 i, FR. 4778,  , 2012/2012, LOC.:IVATÉ")</f>
      </c>
      <c r="C80" s="4" t="inlineStr">
        <is>
          <t>Não vendido</t>
        </is>
      </c>
      <c r="D80" s="4" t="inlineStr">
        <is>
          <t>84</t>
        </is>
      </c>
      <c r="E80" s="5" t="inlineStr">
        <is>
          <t>152.000,00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=HYPERLINK("https://www.leilaoonline.com.br/lote/detalhe/105624", "088")</f>
      </c>
      <c r="B81" s="4" t="s">
        <f>=HYPERLINK("https://www.leilaoonline.com.br/lote/detalhe/105624", " VALTRA BH 185 I 4X4, FR. 4825, , 2008/2008, LOC.:IVATÉ")</f>
      </c>
      <c r="C81" s="4" t="inlineStr">
        <is>
          <t>Vendido</t>
        </is>
      </c>
      <c r="D81" s="4" t="inlineStr">
        <is>
          <t>72</t>
        </is>
      </c>
      <c r="E81" s="5" t="inlineStr">
        <is>
          <t>128.000,00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=HYPERLINK("https://www.leilaoonline.com.br/lote/detalhe/105621", "089")</f>
      </c>
      <c r="B82" s="4" t="s">
        <f>=HYPERLINK("https://www.leilaoonline.com.br/lote/detalhe/105621", " VALTRA BH 185 I 4X4, FR. 4835, , 2011/2011, LOC.:IVATÉ")</f>
      </c>
      <c r="C82" s="4" t="inlineStr">
        <is>
          <t>Vendido</t>
        </is>
      </c>
      <c r="D82" s="4" t="inlineStr">
        <is>
          <t>82</t>
        </is>
      </c>
      <c r="E82" s="5" t="inlineStr">
        <is>
          <t>141.000,00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=HYPERLINK("https://www.leilaoonline.com.br/lote/detalhe/105527", "090")</f>
      </c>
      <c r="B83" s="4" t="s">
        <f>=HYPERLINK("https://www.leilaoonline.com.br/lote/detalhe/105527", " VALTRA BH 185 I 4X4, FR. 4836, , 2011/2011, LOC.:IVATÉ")</f>
      </c>
      <c r="C83" s="4" t="inlineStr">
        <is>
          <t>Vendido</t>
        </is>
      </c>
      <c r="D83" s="4" t="inlineStr">
        <is>
          <t>64</t>
        </is>
      </c>
      <c r="E83" s="5" t="inlineStr">
        <is>
          <t>161.000,00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=HYPERLINK("https://www.leilaoonline.com.br/lote/detalhe/105619", "091")</f>
      </c>
      <c r="B84" s="4" t="s">
        <f>=HYPERLINK("https://www.leilaoonline.com.br/lote/detalhe/105619", " VOLVO VM 270 6x4 R HORIM, FR. 4386, AZJ1251, 2014/2015, LOC.:IVATÉ")</f>
      </c>
      <c r="C84" s="4" t="inlineStr">
        <is>
          <t>Vendido</t>
        </is>
      </c>
      <c r="D84" s="4" t="inlineStr">
        <is>
          <t>84</t>
        </is>
      </c>
      <c r="E84" s="5" t="inlineStr">
        <is>
          <t>164.000,00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=HYPERLINK("https://www.leilaoonline.com.br/lote/detalhe/105528", "092")</f>
      </c>
      <c r="B85" s="4" t="s">
        <f>=HYPERLINK("https://www.leilaoonline.com.br/lote/detalhe/105528", " SN TRANSB. VT10 BI TANDEM, FR. 31521, , 2015/2015, LOC.:IVATÉ")</f>
      </c>
      <c r="C85" s="4" t="inlineStr">
        <is>
          <t>Vendido</t>
        </is>
      </c>
      <c r="D85" s="4" t="inlineStr">
        <is>
          <t>25</t>
        </is>
      </c>
      <c r="E85" s="5" t="inlineStr">
        <is>
          <t>23.000,00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=HYPERLINK("https://www.leilaoonline.com.br/lote/detalhe/105620", "093")</f>
      </c>
      <c r="B86" s="4" t="s">
        <f>=HYPERLINK("https://www.leilaoonline.com.br/lote/detalhe/105620", " TRATOR JOHN DEERE 6615, FR. 4751, , 2005/2005, LOC.:IVATÉ")</f>
      </c>
      <c r="C86" s="4" t="inlineStr">
        <is>
          <t>Vendido</t>
        </is>
      </c>
      <c r="D86" s="4" t="inlineStr">
        <is>
          <t>63</t>
        </is>
      </c>
      <c r="E86" s="5" t="inlineStr">
        <is>
          <t>84.000,00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=HYPERLINK("https://www.leilaoonline.com.br/lote/detalhe/105630", "094")</f>
      </c>
      <c r="B87" s="4" t="s">
        <f>=HYPERLINK("https://www.leilaoonline.com.br/lote/detalhe/105630", " Plantadora de cana USICAM, FR. 31487, , 207/2017, LOC.:IVATÉ")</f>
      </c>
      <c r="C87" s="4" t="inlineStr">
        <is>
          <t>Vendido</t>
        </is>
      </c>
      <c r="D87" s="4" t="inlineStr">
        <is>
          <t>11</t>
        </is>
      </c>
      <c r="E87" s="5" t="inlineStr">
        <is>
          <t>15.000,00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=HYPERLINK("https://www.leilaoonline.com.br/lote/detalhe/105626", "095")</f>
      </c>
      <c r="B88" s="4" t="s">
        <f>=HYPERLINK("https://www.leilaoonline.com.br/lote/detalhe/105626", " M.BENZ 2423K, FR. 19640, AOC1256, 2006/2006, LOC.:IVATÉ")</f>
      </c>
      <c r="C88" s="4" t="inlineStr">
        <is>
          <t>Vendido</t>
        </is>
      </c>
      <c r="D88" s="4" t="inlineStr">
        <is>
          <t>26</t>
        </is>
      </c>
      <c r="E88" s="5" t="inlineStr">
        <is>
          <t>89.000,00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=HYPERLINK("https://www.leilaoonline.com.br/lote/detalhe/105622", "096")</f>
      </c>
      <c r="B89" s="4" t="s">
        <f>=HYPERLINK("https://www.leilaoonline.com.br/lote/detalhe/105622", " VALTRA BH 185 I 4X4, FR. 4843, , 2012/2012, LOC.:IVATÉ")</f>
      </c>
      <c r="C89" s="4" t="inlineStr">
        <is>
          <t>Vendido</t>
        </is>
      </c>
      <c r="D89" s="4" t="inlineStr">
        <is>
          <t>59</t>
        </is>
      </c>
      <c r="E89" s="5" t="inlineStr">
        <is>
          <t>154.000,00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=HYPERLINK("https://www.leilaoonline.com.br/lote/detalhe/105627", "097")</f>
      </c>
      <c r="B90" s="4" t="s">
        <f>=HYPERLINK("https://www.leilaoonline.com.br/lote/detalhe/105627", " REBOQUE TECTRAN, FR. 30849, AHS2781, 1998/1998, LOC.:IVATÉ")</f>
      </c>
      <c r="C90" s="4" t="inlineStr">
        <is>
          <t>Lote retirado</t>
        </is>
      </c>
      <c r="D90" s="4" t="inlineStr">
        <is>
          <t>4</t>
        </is>
      </c>
      <c r="E90" s="5" t="inlineStr">
        <is>
          <t>8.500,00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=HYPERLINK("https://www.leilaoonline.com.br/lote/detalhe/105628", "098")</f>
      </c>
      <c r="B91" s="4" t="s">
        <f>=HYPERLINK("https://www.leilaoonline.com.br/lote/detalhe/105628", " M. BENZ 2726 6X4, FR. 19107, AVT3391, 2011/2012, LOC.:IVATÉ")</f>
      </c>
      <c r="C91" s="4" t="inlineStr">
        <is>
          <t>Vendido</t>
        </is>
      </c>
      <c r="D91" s="4" t="inlineStr">
        <is>
          <t>64</t>
        </is>
      </c>
      <c r="E91" s="5" t="inlineStr">
        <is>
          <t>101.000,00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=HYPERLINK("https://www.leilaoonline.com.br/lote/detalhe/105529", "099")</f>
      </c>
      <c r="B92" s="4" t="s">
        <f>=HYPERLINK("https://www.leilaoonline.com.br/lote/detalhe/105529", " Volvo FM12 380 6X4 R, FR. 4312, AKS8335, 2003/2003, LOC.:IVATÉ")</f>
      </c>
      <c r="C92" s="4" t="inlineStr">
        <is>
          <t>Vendido</t>
        </is>
      </c>
      <c r="D92" s="4" t="inlineStr">
        <is>
          <t>14</t>
        </is>
      </c>
      <c r="E92" s="5" t="inlineStr">
        <is>
          <t>49.000,00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=HYPERLINK("https://www.leilaoonline.com.br/lote/detalhe/105629", "100")</f>
      </c>
      <c r="B93" s="4" t="s">
        <f>=HYPERLINK("https://www.leilaoonline.com.br/lote/detalhe/105629", " MICRO ONIBUS M. BENZ INDUSCAR, FR. 4134, AQJ4383, 2007/2008, LOC.:IVATÉ")</f>
      </c>
      <c r="C93" s="4" t="inlineStr">
        <is>
          <t>Vendido</t>
        </is>
      </c>
      <c r="D93" s="4" t="inlineStr">
        <is>
          <t>21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=HYPERLINK("https://www.leilaoonline.com.br/lote/detalhe/105633", "101")</f>
      </c>
      <c r="B94" s="4" t="s">
        <f>=HYPERLINK("https://www.leilaoonline.com.br/lote/detalhe/105633", " ONIBUS M. BENZ OF 1620, FR. 4126, BXH5241, 1995/1995, LOC.:IVATÉ")</f>
      </c>
      <c r="C94" s="4" t="inlineStr">
        <is>
          <t>Vendido</t>
        </is>
      </c>
      <c r="D94" s="4" t="inlineStr">
        <is>
          <t>21</t>
        </is>
      </c>
      <c r="E94" s="5" t="inlineStr">
        <is>
          <t>22.000,00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=HYPERLINK("https://www.leilaoonline.com.br/lote/detalhe/105526", "102")</f>
      </c>
      <c r="B95" s="4" t="s">
        <f>=HYPERLINK("https://www.leilaoonline.com.br/lote/detalhe/105526", " ONIBUS M. BENZ MPOLO TORINO, FR. 4140, AKU3785, 2002/2002, LOC.:IVATÉ")</f>
      </c>
      <c r="C95" s="4" t="inlineStr">
        <is>
          <t>Vendido</t>
        </is>
      </c>
      <c r="D95" s="4" t="inlineStr">
        <is>
          <t>15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=HYPERLINK("https://www.leilaoonline.com.br/lote/detalhe/105530", "103")</f>
      </c>
      <c r="B96" s="4" t="s">
        <f>=HYPERLINK("https://www.leilaoonline.com.br/lote/detalhe/105530", " ONIBUS M. BENZ OF 1620, FR. 4129, BYG0649, 1995/1995, LOC.:IVATÉ")</f>
      </c>
      <c r="C96" s="4" t="inlineStr">
        <is>
          <t>Vendido</t>
        </is>
      </c>
      <c r="D96" s="4" t="inlineStr">
        <is>
          <t>25</t>
        </is>
      </c>
      <c r="E96" s="5" t="inlineStr">
        <is>
          <t>24.000,00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=HYPERLINK("https://www.leilaoonline.com.br/lote/detalhe/105632", "104")</f>
      </c>
      <c r="B97" s="4" t="s">
        <f>=HYPERLINK("https://www.leilaoonline.com.br/lote/detalhe/105632", " Volvo FH12 380 6X4 R Horímetr, FR. 4300, AIO9334, 1999/1999, LOC.:IVATÉ")</f>
      </c>
      <c r="C97" s="4" t="inlineStr">
        <is>
          <t>Vendido</t>
        </is>
      </c>
      <c r="D97" s="4" t="inlineStr">
        <is>
          <t>37</t>
        </is>
      </c>
      <c r="E97" s="5" t="inlineStr">
        <is>
          <t>66.000,00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=HYPERLINK("https://www.leilaoonline.com.br/lote/detalhe/105631", "105")</f>
      </c>
      <c r="B98" s="4" t="s">
        <f>=HYPERLINK("https://www.leilaoonline.com.br/lote/detalhe/105631", " CARREGADEIRA JOHN DEERE 6415, FR. 19712, , 2005/2005, LOC.:IVATÉ")</f>
      </c>
      <c r="C98" s="4" t="inlineStr">
        <is>
          <t>Não vendido</t>
        </is>
      </c>
      <c r="D98" s="4" t="inlineStr">
        <is>
          <t>52</t>
        </is>
      </c>
      <c r="E98" s="5" t="inlineStr">
        <is>
          <t>78.000,00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=HYPERLINK("https://www.leilaoonline.com.br/lote/detalhe/105635", "106")</f>
      </c>
      <c r="B99" s="4" t="s">
        <f>=HYPERLINK("https://www.leilaoonline.com.br/lote/detalhe/105635", " TRATOR JOHN DEERE 6145 J, FR. 4769, , 2013/2013, LOC.:IVATÉ")</f>
      </c>
      <c r="C99" s="4" t="inlineStr">
        <is>
          <t>Não vendido</t>
        </is>
      </c>
      <c r="D99" s="4" t="inlineStr">
        <is>
          <t>98</t>
        </is>
      </c>
      <c r="E99" s="5" t="inlineStr">
        <is>
          <t>127.000,00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=HYPERLINK("https://www.leilaoonline.com.br/lote/detalhe/105634", "107")</f>
      </c>
      <c r="B100" s="4" t="s">
        <f>=HYPERLINK("https://www.leilaoonline.com.br/lote/detalhe/105634", " VALTRA BH 185 I 4X4, FR. 13090097, , 2012/2012, LOC.:IVATÉ")</f>
      </c>
      <c r="C100" s="4" t="inlineStr">
        <is>
          <t>Vendido</t>
        </is>
      </c>
      <c r="D100" s="4" t="inlineStr">
        <is>
          <t>85</t>
        </is>
      </c>
      <c r="E100" s="5" t="inlineStr">
        <is>
          <t>152.000,00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=HYPERLINK("https://www.leilaoonline.com.br/lote/detalhe/105637", "108")</f>
      </c>
      <c r="B101" s="4" t="s">
        <f>=HYPERLINK("https://www.leilaoonline.com.br/lote/detalhe/105637", " VALTRA BH 145 4x4, FR. 13090092, , 2017/2017, LOC.:IVATÉ")</f>
      </c>
      <c r="C101" s="4" t="inlineStr">
        <is>
          <t>Não vendido</t>
        </is>
      </c>
      <c r="D101" s="4" t="inlineStr">
        <is>
          <t>110</t>
        </is>
      </c>
      <c r="E101" s="5" t="inlineStr">
        <is>
          <t>176.000,00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=HYPERLINK("https://www.leilaoonline.com.br/lote/detalhe/105639", "109")</f>
      </c>
      <c r="B102" s="4" t="s">
        <f>=HYPERLINK("https://www.leilaoonline.com.br/lote/detalhe/105639", " VALTRA BH 200, FR. 13090123, , 2014/2014, LOC.:IVATÉ")</f>
      </c>
      <c r="C102" s="4" t="inlineStr">
        <is>
          <t>Vendido</t>
        </is>
      </c>
      <c r="D102" s="4" t="inlineStr">
        <is>
          <t>120</t>
        </is>
      </c>
      <c r="E102" s="5" t="inlineStr">
        <is>
          <t>178.000,00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=HYPERLINK("https://www.leilaoonline.com.br/lote/detalhe/105531", "110")</f>
      </c>
      <c r="B103" s="4" t="s">
        <f>=HYPERLINK("https://www.leilaoonline.com.br/lote/detalhe/105531", " VOLVO VM 260 6x4 R, FR. 4207, AON8034, 2007/2007, LOC.:IVATÉ")</f>
      </c>
      <c r="C103" s="4" t="inlineStr">
        <is>
          <t>Vendido</t>
        </is>
      </c>
      <c r="D103" s="4" t="inlineStr">
        <is>
          <t>56</t>
        </is>
      </c>
      <c r="E103" s="5" t="inlineStr">
        <is>
          <t>116.000,00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=HYPERLINK("https://www.leilaoonline.com.br/lote/detalhe/105640", "111")</f>
      </c>
      <c r="B104" s="4" t="s">
        <f>=HYPERLINK("https://www.leilaoonline.com.br/lote/detalhe/105640", " VOLVO FM 440 6X4 R, FR. 4333, AOM4033, 2006/2007, LOC.:IVATÉ")</f>
      </c>
      <c r="C104" s="4" t="inlineStr">
        <is>
          <t>Vendido</t>
        </is>
      </c>
      <c r="D104" s="4" t="inlineStr">
        <is>
          <t>79</t>
        </is>
      </c>
      <c r="E104" s="5" t="inlineStr">
        <is>
          <t>131.000,00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=HYPERLINK("https://www.leilaoonline.com.br/lote/detalhe/105638", "113")</f>
      </c>
      <c r="B105" s="4" t="s">
        <f>=HYPERLINK("https://www.leilaoonline.com.br/lote/detalhe/105638", " VOLVO VM 260 6x4 R, FR. 4349, ASV3096, 2010/2010, LOC.:IVATÉ")</f>
      </c>
      <c r="C105" s="4" t="inlineStr">
        <is>
          <t>Vendido</t>
        </is>
      </c>
      <c r="D105" s="4" t="inlineStr">
        <is>
          <t>68</t>
        </is>
      </c>
      <c r="E105" s="5" t="inlineStr">
        <is>
          <t>107.000,00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=HYPERLINK("https://www.leilaoonline.com.br/lote/detalhe/105641", "114")</f>
      </c>
      <c r="B106" s="4" t="s">
        <f>=HYPERLINK("https://www.leilaoonline.com.br/lote/detalhe/105641", " VOLVO VM 270 6x4 R, FR. 4388, AZK1629, 2015/2015, LOC.:IVATÉ")</f>
      </c>
      <c r="C106" s="4" t="inlineStr">
        <is>
          <t>Vendido</t>
        </is>
      </c>
      <c r="D106" s="4" t="inlineStr">
        <is>
          <t>62</t>
        </is>
      </c>
      <c r="E106" s="5" t="inlineStr">
        <is>
          <t>131.000,00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=HYPERLINK("https://www.leilaoonline.com.br/lote/detalhe/105642", "115")</f>
      </c>
      <c r="B107" s="4" t="s">
        <f>=HYPERLINK("https://www.leilaoonline.com.br/lote/detalhe/105642", " VOLVO VM 260 6x4 R, FR. 4346, APW5973, 2007/2008, LOC.:IVATÉ")</f>
      </c>
      <c r="C107" s="4" t="inlineStr">
        <is>
          <t>Vendido</t>
        </is>
      </c>
      <c r="D107" s="4" t="inlineStr">
        <is>
          <t>52</t>
        </is>
      </c>
      <c r="E107" s="5" t="inlineStr">
        <is>
          <t>91.000,00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=HYPERLINK("https://www.leilaoonline.com.br/lote/detalhe/105645", "116")</f>
      </c>
      <c r="B108" s="4" t="s">
        <f>=HYPERLINK("https://www.leilaoonline.com.br/lote/detalhe/105645", " VOLVO VM 260 6x4 R, FR. 4366, AUL4280, 2011/2011, LOC.:IVATÉ")</f>
      </c>
      <c r="C108" s="4" t="inlineStr">
        <is>
          <t>Vendido</t>
        </is>
      </c>
      <c r="D108" s="4" t="inlineStr">
        <is>
          <t>34</t>
        </is>
      </c>
      <c r="E108" s="5" t="inlineStr">
        <is>
          <t>94.000,00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=HYPERLINK("https://www.leilaoonline.com.br/lote/detalhe/105643", "117")</f>
      </c>
      <c r="B109" s="4" t="s">
        <f>=HYPERLINK("https://www.leilaoonline.com.br/lote/detalhe/105643", " VOLVO VM 260 6x4 R, FR. 4364, AUM9303, 2011/2011, LOC.:IVATÉ")</f>
      </c>
      <c r="C109" s="4" t="inlineStr">
        <is>
          <t>Vendido</t>
        </is>
      </c>
      <c r="D109" s="4" t="inlineStr">
        <is>
          <t>48</t>
        </is>
      </c>
      <c r="E109" s="5" t="inlineStr">
        <is>
          <t>97.000,00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=HYPERLINK("https://www.leilaoonline.com.br/lote/detalhe/105644", "118")</f>
      </c>
      <c r="B110" s="4" t="s">
        <f>=HYPERLINK("https://www.leilaoonline.com.br/lote/detalhe/105644", " VOLVO VM 260 6x4 R, FR. 4368, AUL4311, 2011/2011, LOC.:IVATÉ")</f>
      </c>
      <c r="C110" s="4" t="inlineStr">
        <is>
          <t>Vendido</t>
        </is>
      </c>
      <c r="D110" s="4" t="inlineStr">
        <is>
          <t>47</t>
        </is>
      </c>
      <c r="E110" s="5" t="inlineStr">
        <is>
          <t>96.000,00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=HYPERLINK("https://www.leilaoonline.com.br/lote/detalhe/105649", "124")</f>
      </c>
      <c r="B111" s="4" t="s">
        <f>=HYPERLINK("https://www.leilaoonline.com.br/lote/detalhe/105649", " M.BENZ 2635 6X4, FR. 4183, AHY5746, 1998/1998, LOC.:IVATÉ")</f>
      </c>
      <c r="C111" s="4" t="inlineStr">
        <is>
          <t>Vendido</t>
        </is>
      </c>
      <c r="D111" s="4" t="inlineStr">
        <is>
          <t>68</t>
        </is>
      </c>
      <c r="E111" s="5" t="inlineStr">
        <is>
          <t>110.000,00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=HYPERLINK("https://www.leilaoonline.com.br/lote/detalhe/105657", "125")</f>
      </c>
      <c r="B112" s="4" t="s">
        <f>=HYPERLINK("https://www.leilaoonline.com.br/lote/detalhe/105657", " ONIBUS M. BENZ OF 1620, FR. 11200014, BYG0638, 1995/1995, LOC.:IVATÉ")</f>
      </c>
      <c r="C112" s="4" t="inlineStr">
        <is>
          <t>Vendido</t>
        </is>
      </c>
      <c r="D112" s="4" t="inlineStr">
        <is>
          <t>29</t>
        </is>
      </c>
      <c r="E112" s="5" t="inlineStr">
        <is>
          <t>26.000,00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=HYPERLINK("https://www.leilaoonline.com.br/lote/detalhe/105647", "126")</f>
      </c>
      <c r="B113" s="4" t="s">
        <f>=HYPERLINK("https://www.leilaoonline.com.br/lote/detalhe/105647", " VOLVO FM 440 6X4 R, FR. 4334, AOM4041, 2006/2007, LOC.:IVATÉ")</f>
      </c>
      <c r="C113" s="4" t="inlineStr">
        <is>
          <t>Vendido</t>
        </is>
      </c>
      <c r="D113" s="4" t="inlineStr">
        <is>
          <t>70</t>
        </is>
      </c>
      <c r="E113" s="5" t="inlineStr">
        <is>
          <t>123.000,00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=HYPERLINK("https://www.leilaoonline.com.br/lote/detalhe/105659", "128")</f>
      </c>
      <c r="B114" s="4" t="s">
        <f>=HYPERLINK("https://www.leilaoonline.com.br/lote/detalhe/105659", " VOLVO FM12 380 6X4 R, FR. 4305, AKC5573, 2002/2002, LOC.:IVATÉ")</f>
      </c>
      <c r="C114" s="4" t="inlineStr">
        <is>
          <t>Vendido</t>
        </is>
      </c>
      <c r="D114" s="4" t="inlineStr">
        <is>
          <t>34</t>
        </is>
      </c>
      <c r="E114" s="5" t="inlineStr">
        <is>
          <t>80.000,00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=HYPERLINK("https://www.leilaoonline.com.br/lote/detalhe/105648", "129")</f>
      </c>
      <c r="B115" s="4" t="s">
        <f>=HYPERLINK("https://www.leilaoonline.com.br/lote/detalhe/105648", " VOLVO VM 260 6x4 R, FR. 4339, AOP7538, 2007/2007, LOC.:IVATÉ")</f>
      </c>
      <c r="C115" s="4" t="inlineStr">
        <is>
          <t>Vendido</t>
        </is>
      </c>
      <c r="D115" s="4" t="inlineStr">
        <is>
          <t>80</t>
        </is>
      </c>
      <c r="E115" s="5" t="inlineStr">
        <is>
          <t>136.000,00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=HYPERLINK("https://www.leilaoonline.com.br/lote/detalhe/105658", "130")</f>
      </c>
      <c r="B116" s="4" t="s">
        <f>=HYPERLINK("https://www.leilaoonline.com.br/lote/detalhe/105658", " REBOQUE TANQUE USICAMP, FR. 4480, AKV2152, 2003/2003, LOC.:IVATÉ")</f>
      </c>
      <c r="C116" s="4" t="inlineStr">
        <is>
          <t>Vendido</t>
        </is>
      </c>
      <c r="D116" s="4" t="inlineStr">
        <is>
          <t>30</t>
        </is>
      </c>
      <c r="E116" s="5" t="inlineStr">
        <is>
          <t>26.500,00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=HYPERLINK("https://www.leilaoonline.com.br/lote/detalhe/105662", "131")</f>
      </c>
      <c r="B117" s="4" t="s">
        <f>=HYPERLINK("https://www.leilaoonline.com.br/lote/detalhe/105662", " Escavadeira 320 D/DL CAT., FR. 4871, , 2015/2015, LOC.:IVATÉ")</f>
      </c>
      <c r="C117" s="4" t="inlineStr">
        <is>
          <t>Não vendido</t>
        </is>
      </c>
      <c r="D117" s="4" t="inlineStr">
        <is>
          <t>42</t>
        </is>
      </c>
      <c r="E117" s="5" t="inlineStr">
        <is>
          <t>253.000,00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=HYPERLINK("https://www.leilaoonline.com.br/lote/detalhe/105663", "132")</f>
      </c>
      <c r="B118" s="4" t="s">
        <f>=HYPERLINK("https://www.leilaoonline.com.br/lote/detalhe/105663", " PLAINAS/PAS TRATORES, FR. 31598, , 2014/2014, LOC.:IVATÉ")</f>
      </c>
      <c r="C118" s="4" t="inlineStr">
        <is>
          <t>Não vendido</t>
        </is>
      </c>
      <c r="D118" s="4" t="inlineStr">
        <is>
          <t>122</t>
        </is>
      </c>
      <c r="E118" s="5" t="inlineStr">
        <is>
          <t>70.000,00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=HYPERLINK("https://www.leilaoonline.com.br/lote/detalhe/105650", "133")</f>
      </c>
      <c r="B119" s="4" t="s">
        <f>=HYPERLINK("https://www.leilaoonline.com.br/lote/detalhe/105650", " MOTO BOMBA, FR. 19812, , 2012/2012, LOC.:IVATÉ")</f>
      </c>
      <c r="C119" s="4" t="inlineStr">
        <is>
          <t>Não vendido</t>
        </is>
      </c>
      <c r="D119" s="4" t="inlineStr">
        <is>
          <t>36</t>
        </is>
      </c>
      <c r="E119" s="5" t="inlineStr">
        <is>
          <t>24.500,00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=HYPERLINK("https://www.leilaoonline.com.br/lote/detalhe/105532", "134")</f>
      </c>
      <c r="B120" s="4" t="s">
        <f>=HYPERLINK("https://www.leilaoonline.com.br/lote/detalhe/105532", "  HIDRO ROLL, FR. 30789, , 2008/2008, LOC.:IVATÉ")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9.500,00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=HYPERLINK("https://www.leilaoonline.com.br/lote/detalhe/105533", "135")</f>
      </c>
      <c r="B121" s="4" t="s">
        <f>=HYPERLINK("https://www.leilaoonline.com.br/lote/detalhe/105533", " VALTRA BS3020 H, FR. 4759, , 2014/2014, LOC.:IVATÉ")</f>
      </c>
      <c r="C121" s="4" t="inlineStr">
        <is>
          <t>Vendido</t>
        </is>
      </c>
      <c r="D121" s="4" t="inlineStr">
        <is>
          <t>43</t>
        </is>
      </c>
      <c r="E121" s="5" t="inlineStr">
        <is>
          <t>116.000,00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=HYPERLINK("https://www.leilaoonline.com.br/lote/detalhe/105534", "137")</f>
      </c>
      <c r="B122" s="4" t="s">
        <f>=HYPERLINK("https://www.leilaoonline.com.br/lote/detalhe/105534", " Colhedora John D.3520, FR. 19161, , 2009/2009, LOC.:UMUARAMA")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=HYPERLINK("https://www.leilaoonline.com.br/lote/detalhe/105536", "138")</f>
      </c>
      <c r="B123" s="4" t="s">
        <f>=HYPERLINK("https://www.leilaoonline.com.br/lote/detalhe/105536", " Colhedora John D.3520, FR. 19159, , 2009/2009, LOC.:UMUARAMA")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=HYPERLINK("https://www.leilaoonline.com.br/lote/detalhe/105535", "139")</f>
      </c>
      <c r="B124" s="4" t="s">
        <f>=HYPERLINK("https://www.leilaoonline.com.br/lote/detalhe/105535", " Colhedora John D.3520, FR. 19169, , 2009/2009, LOC.:UMUARAMA")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25.000,00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=HYPERLINK("https://www.leilaoonline.com.br/lote/detalhe/105550", "145")</f>
      </c>
      <c r="B125" s="4" t="s">
        <f>=HYPERLINK("https://www.leilaoonline.com.br/lote/detalhe/105550", " Transbordo TCP-US-752700, FR. 19327, , 2011/2011, LOC.:UMUARAMA")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9.000,00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=HYPERLINK("https://www.leilaoonline.com.br/lote/detalhe/105555", "146")</f>
      </c>
      <c r="B126" s="4" t="s">
        <f>=HYPERLINK("https://www.leilaoonline.com.br/lote/detalhe/105555", " Transbordo TCP-US-752700, FR. 19337, , 2012/2012, LOC.:UMUARAMA")</f>
      </c>
      <c r="C126" s="4" t="inlineStr">
        <is>
          <t>Não vendido</t>
        </is>
      </c>
      <c r="D126" s="4" t="inlineStr">
        <is>
          <t>10</t>
        </is>
      </c>
      <c r="E126" s="5" t="inlineStr">
        <is>
          <t>13.500,00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=HYPERLINK("https://www.leilaoonline.com.br/lote/detalhe/105554", "147")</f>
      </c>
      <c r="B127" s="4" t="s">
        <f>=HYPERLINK("https://www.leilaoonline.com.br/lote/detalhe/105554", " Transbordo TCP-US-752700, FR. 19332, , 2011/2011, LOC.:UMUARAMA")</f>
      </c>
      <c r="C127" s="4" t="inlineStr">
        <is>
          <t>Não vendido</t>
        </is>
      </c>
      <c r="D127" s="4" t="inlineStr">
        <is>
          <t>4</t>
        </is>
      </c>
      <c r="E127" s="5" t="inlineStr">
        <is>
          <t>10.500,00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=HYPERLINK("https://www.leilaoonline.com.br/lote/detalhe/105542", "148")</f>
      </c>
      <c r="B128" s="4" t="s">
        <f>=HYPERLINK("https://www.leilaoonline.com.br/lote/detalhe/105542", " Transbordo TCP-US-752700, FR. 19335, , 2012/2012, LOC.:UMUARAMA")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=HYPERLINK("https://www.leilaoonline.com.br/lote/detalhe/105545", "149")</f>
      </c>
      <c r="B129" s="4" t="s">
        <f>=HYPERLINK("https://www.leilaoonline.com.br/lote/detalhe/105545", " Transbordo TCP-US-752700, FR. 19326, , 2011/2011, LOC.:UMUARAMA")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=HYPERLINK("https://www.leilaoonline.com.br/lote/detalhe/105543", "150")</f>
      </c>
      <c r="B130" s="4" t="s">
        <f>=HYPERLINK("https://www.leilaoonline.com.br/lote/detalhe/105543", " Transbordo TCP-US-752700, FR. 19328, , 2011/2011, LOC.:UMUARAMA")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=HYPERLINK("https://www.leilaoonline.com.br/lote/detalhe/105549", "154")</f>
      </c>
      <c r="B131" s="4" t="s">
        <f>=HYPERLINK("https://www.leilaoonline.com.br/lote/detalhe/105549", " Aleirador de Palha, FR. 30851, , 2016/2016, LOC.:UMUARAMA")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=HYPERLINK("https://www.leilaoonline.com.br/lote/detalhe/105547", "157")</f>
      </c>
      <c r="B132" s="4" t="s">
        <f>=HYPERLINK("https://www.leilaoonline.com.br/lote/detalhe/105547", " VALTRA BH 145 4x4, FR. 19377, , 2011/2011, LOC.: UMUARAMA")</f>
      </c>
      <c r="C132" s="4" t="inlineStr">
        <is>
          <t>Vendido</t>
        </is>
      </c>
      <c r="D132" s="4" t="inlineStr">
        <is>
          <t>105</t>
        </is>
      </c>
      <c r="E132" s="5" t="inlineStr">
        <is>
          <t>147.000,00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=HYPERLINK("https://www.leilaoonline.com.br/lote/detalhe/105544", "158")</f>
      </c>
      <c r="B133" s="4" t="s">
        <f>=HYPERLINK("https://www.leilaoonline.com.br/lote/detalhe/105544", " JD COLHEDORA 3522, FR. 13020158, , 2013/2013, LOC.: UMUARAMA")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44.000,00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=HYPERLINK("https://www.leilaoonline.com.br/lote/detalhe/105560", "160")</f>
      </c>
      <c r="B134" s="4" t="s">
        <f>=HYPERLINK("https://www.leilaoonline.com.br/lote/detalhe/105560", " JD COLHEDORA 3522, FR. 4972, , 2012/2012, LOC.: UMUARAMA")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27.000,00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=HYPERLINK("https://www.leilaoonline.com.br/lote/detalhe/105559", "161")</f>
      </c>
      <c r="B135" s="4" t="s">
        <f>=HYPERLINK("https://www.leilaoonline.com.br/lote/detalhe/105559", " TRATOR JOHN DEERE 5605, FR. 4770, , 2007/2007, LOC.: UMUARAMA")</f>
      </c>
      <c r="C135" s="4" t="inlineStr">
        <is>
          <t>Não vendido</t>
        </is>
      </c>
      <c r="D135" s="4" t="inlineStr">
        <is>
          <t>46</t>
        </is>
      </c>
      <c r="E135" s="5" t="inlineStr">
        <is>
          <t>80.000,00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=HYPERLINK("https://www.leilaoonline.com.br/lote/detalhe/105672", "165")</f>
      </c>
      <c r="B136" s="4" t="s">
        <f>=HYPERLINK("https://www.leilaoonline.com.br/lote/detalhe/105672", " VALTRA BH 145 4x4, FR. 19390, , 2012/2012, LOC.: UMUARAMA")</f>
      </c>
      <c r="C136" s="4" t="inlineStr">
        <is>
          <t>Vendido</t>
        </is>
      </c>
      <c r="D136" s="4" t="inlineStr">
        <is>
          <t>138</t>
        </is>
      </c>
      <c r="E136" s="5" t="inlineStr">
        <is>
          <t>176.000,00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=HYPERLINK("https://www.leilaoonline.com.br/lote/detalhe/105664", "170")</f>
      </c>
      <c r="B137" s="4" t="s">
        <f>=HYPERLINK("https://www.leilaoonline.com.br/lote/detalhe/105664", " TRATOR JOHN DEERE 6145 J, FR. 19260, , 2014/2014, LOC.: UMUARAMA")</f>
      </c>
      <c r="C137" s="4" t="inlineStr">
        <is>
          <t>Não vendido</t>
        </is>
      </c>
      <c r="D137" s="4" t="inlineStr">
        <is>
          <t>114</t>
        </is>
      </c>
      <c r="E137" s="5" t="inlineStr">
        <is>
          <t>166.000,00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=HYPERLINK("https://www.leilaoonline.com.br/lote/detalhe/105680", "176")</f>
      </c>
      <c r="B138" s="4" t="s">
        <f>=HYPERLINK("https://www.leilaoonline.com.br/lote/detalhe/105680", " TRANSB. VT10 BI TANDEM, FR. 31462, , 2013/2013, LOC.: UMUARAMA")</f>
      </c>
      <c r="C138" s="4" t="inlineStr">
        <is>
          <t>Vendido</t>
        </is>
      </c>
      <c r="D138" s="4" t="inlineStr">
        <is>
          <t>5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=HYPERLINK("https://www.leilaoonline.com.br/lote/detalhe/105670", "178")</f>
      </c>
      <c r="B139" s="4" t="s">
        <f>=HYPERLINK("https://www.leilaoonline.com.br/lote/detalhe/105670", " Carreta Basc. Distr. Muda, FR. 30768,  , 2017/2017, LOC.:UMUARAMA")</f>
      </c>
      <c r="C139" s="4" t="inlineStr">
        <is>
          <t>Vendido</t>
        </is>
      </c>
      <c r="D139" s="4" t="inlineStr">
        <is>
          <t>20</t>
        </is>
      </c>
      <c r="E139" s="5" t="inlineStr">
        <is>
          <t>16.000,00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=HYPERLINK("https://www.leilaoonline.com.br/lote/detalhe/105669", "179")</f>
      </c>
      <c r="B140" s="4" t="s">
        <f>=HYPERLINK("https://www.leilaoonline.com.br/lote/detalhe/105669", " TRATOR JOHN DEERE 6615, FR. 4766, , 2005/2005, LOC.:  UMUARAMA")</f>
      </c>
      <c r="C140" s="4" t="inlineStr">
        <is>
          <t>Vendido</t>
        </is>
      </c>
      <c r="D140" s="4" t="inlineStr">
        <is>
          <t>63</t>
        </is>
      </c>
      <c r="E140" s="5" t="inlineStr">
        <is>
          <t>110.000,00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=HYPERLINK("https://www.leilaoonline.com.br/lote/detalhe/105676", "180")</f>
      </c>
      <c r="B141" s="4" t="s">
        <f>=HYPERLINK("https://www.leilaoonline.com.br/lote/detalhe/105676", " Transbordo VT10 Bi Tandem, FR. 31455,  , 2014/2014, LOC.: UMUARAMA")</f>
      </c>
      <c r="C141" s="4" t="inlineStr">
        <is>
          <t>Não vendido</t>
        </is>
      </c>
      <c r="D141" s="4" t="inlineStr">
        <is>
          <t>8</t>
        </is>
      </c>
      <c r="E141" s="5" t="inlineStr">
        <is>
          <t>13.500,00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=HYPERLINK("https://www.leilaoonline.com.br/lote/detalhe/105668", "181")</f>
      </c>
      <c r="B142" s="4" t="s">
        <f>=HYPERLINK("https://www.leilaoonline.com.br/lote/detalhe/105668", " TRANSB. VT10 BI TANDEM, FR. 31469, , 2014/2014, LOC.: UMUARAMA")</f>
      </c>
      <c r="C142" s="4" t="inlineStr">
        <is>
          <t>Não vendido</t>
        </is>
      </c>
      <c r="D142" s="4" t="inlineStr">
        <is>
          <t>10</t>
        </is>
      </c>
      <c r="E142" s="5" t="inlineStr">
        <is>
          <t>14.500,00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=HYPERLINK("https://www.leilaoonline.com.br/lote/detalhe/105684", "191")</f>
      </c>
      <c r="B143" s="4" t="s">
        <f>=HYPERLINK("https://www.leilaoonline.com.br/lote/detalhe/105684", " USICAMP REBOQUE CANA PICADA, FR. 19534, ANQ5348, 2005/2005, LOC.: UMUARAMA")</f>
      </c>
      <c r="C143" s="4" t="inlineStr">
        <is>
          <t>Vendido</t>
        </is>
      </c>
      <c r="D143" s="4" t="inlineStr">
        <is>
          <t>20</t>
        </is>
      </c>
      <c r="E143" s="5" t="inlineStr">
        <is>
          <t>30.000,00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=HYPERLINK("https://www.leilaoonline.com.br/lote/detalhe/105563", "193")</f>
      </c>
      <c r="B144" s="4" t="s">
        <f>=HYPERLINK("https://www.leilaoonline.com.br/lote/detalhe/105563", " PA CARREGADEIRA CAT 938H, FR. 19149, , 2011/2011, LOC.: UMUARAMA")</f>
      </c>
      <c r="C144" s="4" t="inlineStr">
        <is>
          <t>Não vendido</t>
        </is>
      </c>
      <c r="D144" s="4" t="inlineStr">
        <is>
          <t>78</t>
        </is>
      </c>
      <c r="E144" s="5" t="inlineStr">
        <is>
          <t>168.000,00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=HYPERLINK("https://www.leilaoonline.com.br/lote/detalhe/105567", "194")</f>
      </c>
      <c r="B145" s="4" t="s">
        <f>=HYPERLINK("https://www.leilaoonline.com.br/lote/detalhe/105567", " M. BENZ 1418 ATEGO, FR. 19850, AOO9934, 2006/2006, LOC.: UMUARAMA")</f>
      </c>
      <c r="C145" s="4" t="inlineStr">
        <is>
          <t>Vendido</t>
        </is>
      </c>
      <c r="D145" s="4" t="inlineStr">
        <is>
          <t>63</t>
        </is>
      </c>
      <c r="E145" s="5" t="inlineStr">
        <is>
          <t>100.150,00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=HYPERLINK("https://www.leilaoonline.com.br/lote/detalhe/105569", "197")</f>
      </c>
      <c r="B146" s="4" t="s">
        <f>=HYPERLINK("https://www.leilaoonline.com.br/lote/detalhe/105569", " MICRO ONIBUS MASCA GRANMINI, FR. 19843, AVE4420, 2011/2012, LOC.: UMUARAMA")</f>
      </c>
      <c r="C146" s="4" t="inlineStr">
        <is>
          <t>Vendido</t>
        </is>
      </c>
      <c r="D146" s="4" t="inlineStr">
        <is>
          <t>26</t>
        </is>
      </c>
      <c r="E146" s="5" t="inlineStr">
        <is>
          <t>50.000,00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=HYPERLINK("https://www.leilaoonline.com.br/lote/detalhe/105570", "198")</f>
      </c>
      <c r="B147" s="4" t="s">
        <f>=HYPERLINK("https://www.leilaoonline.com.br/lote/detalhe/105570", " VOLVO FM12 380 6X4R, FR. 4318, AKU7732, 2003/2003, LOC.: UMUARAMA")</f>
      </c>
      <c r="C147" s="4" t="inlineStr">
        <is>
          <t>Vendido</t>
        </is>
      </c>
      <c r="D147" s="4" t="inlineStr">
        <is>
          <t>44</t>
        </is>
      </c>
      <c r="E147" s="5" t="inlineStr">
        <is>
          <t>73.000,00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=HYPERLINK("https://www.leilaoonline.com.br/lote/detalhe/105580", "199")</f>
      </c>
      <c r="B148" s="4" t="s">
        <f>=HYPERLINK("https://www.leilaoonline.com.br/lote/detalhe/105580", " M. BENZ 1418 ATEGO, FR. 11110036, AOR3083, 2006/2006, LOC.: UMUARAMA")</f>
      </c>
      <c r="C148" s="4" t="inlineStr">
        <is>
          <t>Vendido</t>
        </is>
      </c>
      <c r="D148" s="4" t="inlineStr">
        <is>
          <t>38</t>
        </is>
      </c>
      <c r="E148" s="5" t="inlineStr">
        <is>
          <t>78.000,00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=HYPERLINK("https://www.leilaoonline.com.br/lote/detalhe/105573", "200")</f>
      </c>
      <c r="B149" s="4" t="s">
        <f>=HYPERLINK("https://www.leilaoonline.com.br/lote/detalhe/105573", " M.BENZ 710 , FR. 4196, AKR8692, 2002/2003, LOC.: UMUARAMA")</f>
      </c>
      <c r="C149" s="4" t="inlineStr">
        <is>
          <t>Vendido</t>
        </is>
      </c>
      <c r="D149" s="4" t="inlineStr">
        <is>
          <t>43</t>
        </is>
      </c>
      <c r="E149" s="5" t="inlineStr">
        <is>
          <t>56.500,00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=HYPERLINK("https://www.leilaoonline.com.br/lote/detalhe/105572", "205")</f>
      </c>
      <c r="B150" s="4" t="s">
        <f>=HYPERLINK("https://www.leilaoonline.com.br/lote/detalhe/105572", " ME PREPARADOR SOLO PENTA, FR. 31445, , 2013/2013, LOC.: UMUARAMA")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3.250,00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=HYPERLINK("https://www.leilaoonline.com.br/lote/detalhe/105574", "206")</f>
      </c>
      <c r="B151" s="4" t="s">
        <f>=HYPERLINK("https://www.leilaoonline.com.br/lote/detalhe/105574", " ME PREPARADOR SOLO PENTA, FR. 31216, , 2014/2014, LOC.: UMUARAMA")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=HYPERLINK("https://www.leilaoonline.com.br/lote/detalhe/105579", "207")</f>
      </c>
      <c r="B152" s="4" t="s">
        <f>=HYPERLINK("https://www.leilaoonline.com.br/lote/detalhe/105579", " ME PREPARADOR SOLO PENTA, FR. 31215, , 2014/2014, LOC.: UMUARAMA")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3.250,00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=HYPERLINK("https://www.leilaoonline.com.br/lote/detalhe/105576", "208")</f>
      </c>
      <c r="B153" s="4" t="s">
        <f>=HYPERLINK("https://www.leilaoonline.com.br/lote/detalhe/105576", " ME PREPARADOR SOLO PENTA, FR. 31271, , 2013/2013, LOC.: UMUARAMA")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3.250,00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=HYPERLINK("https://www.leilaoonline.com.br/lote/detalhe/111692", "13032")</f>
      </c>
      <c r="B154" s="4" t="s">
        <f>=HYPERLINK("https://www.leilaoonline.com.br/lote/detalhe/111692", " Valtra BH 180  4X4, ANO 2007, FR 5781, LOC. TERRA RICA / PR ")</f>
      </c>
      <c r="C154" s="4" t="inlineStr">
        <is>
          <t>Vendido</t>
        </is>
      </c>
      <c r="D154" s="4" t="inlineStr">
        <is>
          <t>76</t>
        </is>
      </c>
      <c r="E154" s="5" t="inlineStr">
        <is>
          <t>100.000,00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=HYPERLINK("https://www.leilaoonline.com.br/lote/detalhe/111693", "13034")</f>
      </c>
      <c r="B155" s="4" t="s">
        <f>=HYPERLINK("https://www.leilaoonline.com.br/lote/detalhe/111693", " Valtra BH 180  4X4, ANO 2005, FR 5777,  LOC. TERRA RICA / PR ")</f>
      </c>
      <c r="C155" s="4" t="inlineStr">
        <is>
          <t>Vendido</t>
        </is>
      </c>
      <c r="D155" s="4" t="inlineStr">
        <is>
          <t>41</t>
        </is>
      </c>
      <c r="E155" s="5" t="inlineStr">
        <is>
          <t>98.000,00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=HYPERLINK("https://www.leilaoonline.com.br/lote/detalhe/111696", "13041")</f>
      </c>
      <c r="B156" s="4" t="s">
        <f>=HYPERLINK("https://www.leilaoonline.com.br/lote/detalhe/111696", " Valtra BH 185 I 4X4, ANO 2007, FR 5794,  LOC. TERRA RICA / PR ")</f>
      </c>
      <c r="C156" s="4" t="inlineStr">
        <is>
          <t>Vendido</t>
        </is>
      </c>
      <c r="D156" s="4" t="inlineStr">
        <is>
          <t>80</t>
        </is>
      </c>
      <c r="E156" s="5" t="inlineStr">
        <is>
          <t>130.000,00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=HYPERLINK("https://www.leilaoonline.com.br/lote/detalhe/111694", "13043")</f>
      </c>
      <c r="B157" s="4" t="s">
        <f>=HYPERLINK("https://www.leilaoonline.com.br/lote/detalhe/111694", " Valtra BH 185 I 4X4, ANO 2007, FR 5796,  LOC. TERRA RICA / PR ")</f>
      </c>
      <c r="C157" s="4" t="inlineStr">
        <is>
          <t>Vendido</t>
        </is>
      </c>
      <c r="D157" s="4" t="inlineStr">
        <is>
          <t>90</t>
        </is>
      </c>
      <c r="E157" s="5" t="inlineStr">
        <is>
          <t>122.000,00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=HYPERLINK("https://www.leilaoonline.com.br/lote/detalhe/111698", "13088")</f>
      </c>
      <c r="B158" s="4" t="s">
        <f>=HYPERLINK("https://www.leilaoonline.com.br/lote/detalhe/111698", " Valtra BH 185 I 4X4, ANO 2007, FR 5791, LOC. TERRA RICA / PR ")</f>
      </c>
      <c r="C158" s="4" t="inlineStr">
        <is>
          <t>Vendido</t>
        </is>
      </c>
      <c r="D158" s="4" t="inlineStr">
        <is>
          <t>75</t>
        </is>
      </c>
      <c r="E158" s="5" t="inlineStr">
        <is>
          <t>118.000,00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=HYPERLINK("https://www.leilaoonline.com.br/lote/detalhe/111699", "13147")</f>
      </c>
      <c r="B159" s="4" t="s">
        <f>=HYPERLINK("https://www.leilaoonline.com.br/lote/detalhe/111699", " Valtra BM 100 S 4x4, ANO 2003, FR 2809, LOC. PARANACITY/ PR ")</f>
      </c>
      <c r="C159" s="4" t="inlineStr">
        <is>
          <t>Vendido</t>
        </is>
      </c>
      <c r="D159" s="4" t="inlineStr">
        <is>
          <t>56</t>
        </is>
      </c>
      <c r="E159" s="5" t="inlineStr">
        <is>
          <t>91.000,00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=HYPERLINK("https://www.leilaoonline.com.br/lote/detalhe/111700", "13249")</f>
      </c>
      <c r="B160" s="4" t="s">
        <f>=HYPERLINK("https://www.leilaoonline.com.br/lote/detalhe/111700", " Valtra BH 185 I 4X4, ANO 2007, FR 2772, LOC. PARANACITY/ PR ")</f>
      </c>
      <c r="C160" s="4" t="inlineStr">
        <is>
          <t>Vendido</t>
        </is>
      </c>
      <c r="D160" s="4" t="inlineStr">
        <is>
          <t>77</t>
        </is>
      </c>
      <c r="E160" s="5" t="inlineStr">
        <is>
          <t>131.000,00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=HYPERLINK("https://www.leilaoonline.com.br/lote/detalhe/111701", "13402")</f>
      </c>
      <c r="B161" s="4" t="s">
        <f>=HYPERLINK("https://www.leilaoonline.com.br/lote/detalhe/111701", " Valtra BH 180  4X4, ANO 2004, FR 1784, LOC: IGUATEMI/ PR")</f>
      </c>
      <c r="C161" s="4" t="inlineStr">
        <is>
          <t>Vendido</t>
        </is>
      </c>
      <c r="D161" s="4" t="inlineStr">
        <is>
          <t>63</t>
        </is>
      </c>
      <c r="E161" s="5" t="inlineStr">
        <is>
          <t>90.000,00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=HYPERLINK("https://www.leilaoonline.com.br/lote/detalhe/111702", "13405")</f>
      </c>
      <c r="B162" s="4" t="s">
        <f>=HYPERLINK("https://www.leilaoonline.com.br/lote/detalhe/111702", " Valtra BH 180  4X4, ANO 2004, FR 1821, LOC: IGUATEMI/ PR")</f>
      </c>
      <c r="C162" s="4" t="inlineStr">
        <is>
          <t>Vendido</t>
        </is>
      </c>
      <c r="D162" s="4" t="inlineStr">
        <is>
          <t>63</t>
        </is>
      </c>
      <c r="E162" s="5" t="inlineStr">
        <is>
          <t>90.000,00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=HYPERLINK("https://www.leilaoonline.com.br/lote/detalhe/111697", "13429")</f>
      </c>
      <c r="B163" s="4" t="s">
        <f>=HYPERLINK("https://www.leilaoonline.com.br/lote/detalhe/111697", " John Deere 6615, ANO 2005, FR 19215, LOC: UMUARAMA, PR")</f>
      </c>
      <c r="C163" s="4" t="inlineStr">
        <is>
          <t>Vendido</t>
        </is>
      </c>
      <c r="D163" s="4" t="inlineStr">
        <is>
          <t>72</t>
        </is>
      </c>
      <c r="E163" s="5" t="inlineStr">
        <is>
          <t>91.000,00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=HYPERLINK("https://www.leilaoonline.com.br/lote/detalhe/111695", "13459")</f>
      </c>
      <c r="B164" s="4" t="s">
        <f>=HYPERLINK("https://www.leilaoonline.com.br/lote/detalhe/111695", " Valtra BH 180  4X4, ANO 2004, FR 2788, LOC.TERRA RICA/ PR ")</f>
      </c>
      <c r="C164" s="4" t="inlineStr">
        <is>
          <t>Não vendido</t>
        </is>
      </c>
      <c r="D164" s="4" t="inlineStr">
        <is>
          <t>64</t>
        </is>
      </c>
      <c r="E164" s="5" t="inlineStr">
        <is>
          <t>99.000,00</t>
        </is>
      </c>
      <c r="F1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2026-05-01T02:35:15.00Z</dcterms:created>
  <dc:creator>Tellks Tecnologia</dc:creator>
  <cp:revision>0</cp:revision>
</cp:coreProperties>
</file>