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Lotes" sheetId="1" state="visible" r:id="rId2"/>
  </sheet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22"/>
      <color rgb="FF1C4E61"/>
      <b val="true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4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5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false" applyFont="true" applyProtection="false" borderId="0" fillId="0" fontId="5" numFmtId="165" xfId="0">
      <alignment horizontal="right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F80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5" min="1" style="0" width="11.5"/>
  </cols>
  <sheetData>
    <row collapsed="false" customFormat="false" customHeight="false" hidden="false" ht="12.1" outlineLevel="0" r="1">
      <c r="A1" s="1"/>
      <c r="B1" s="1"/>
      <c r="C1" s="1"/>
    </row>
    <row collapsed="false" customFormat="false" customHeight="false" hidden="false" ht="12.1" outlineLevel="0" r="2">
      <c r="A2" s="2" t="inlineStr">
        <is>
          <t>Leilão online</t>
        </is>
      </c>
      <c r="B2" s="2"/>
      <c r="C2" s="2"/>
      <c r="D2" s="2"/>
      <c r="E2" s="2"/>
    </row>
    <row collapsed="false" customFormat="false" customHeight="false" hidden="false" ht="12.1" outlineLevel="0" r="3">
      <c r="A3" s="1"/>
      <c r="B3" s="1"/>
      <c r="C3" s="1"/>
    </row>
    <row collapsed="false" customFormat="false" customHeight="false" hidden="false" ht="12.1" outlineLevel="0" r="4">
      <c r="A4" s="1"/>
      <c r="B4" s="1"/>
      <c r="C4" s="1"/>
    </row>
    <row collapsed="false" customFormat="false" customHeight="false" hidden="false" ht="12.1" outlineLevel="0" r="5">
      <c r="A5" s="1"/>
      <c r="B5" s="1"/>
      <c r="C5" s="1"/>
    </row>
    <row collapsed="false" customFormat="false" customHeight="false" hidden="false" ht="12.1" outlineLevel="0" r="6">
      <c r="A6" s="3" t="inlineStr">
        <is>
          <t>Leilão</t>
        </is>
      </c>
      <c r="B6" s="4" t="inlineStr">
        <is>
          <t>Polo 19 • Civic 20 • Ka 19 • CLA 250 • Creta 18 • Corolla • Compass • Saveiro • Outros</t>
        </is>
      </c>
      <c r="C6" s="4"/>
      <c r="D6" s="4"/>
      <c r="E6" s="4"/>
      <c r="F6" s="4"/>
    </row>
    <row collapsed="false" customFormat="false" customHeight="false" hidden="false" ht="12.1" outlineLevel="0" r="7">
      <c r="A7" s="3" t="inlineStr">
        <is>
          <t>Data</t>
        </is>
      </c>
      <c r="B7" s="4" t="inlineStr">
        <is>
          <t>19/11/2021 15:30</t>
        </is>
      </c>
      <c r="C7" s="4"/>
      <c r="D7" s="4"/>
      <c r="E7" s="4"/>
      <c r="F7" s="4"/>
    </row>
    <row collapsed="false" customFormat="false" customHeight="false" hidden="false" ht="12.1" outlineLevel="0" r="8">
      <c r="A8" s="3" t="inlineStr">
        <is>
          <t>Leiloeiro</t>
        </is>
      </c>
      <c r="B8" s="4" t="inlineStr">
        <is>
          <t>Ricardo Miranda de Souza</t>
        </is>
      </c>
      <c r="C8" s="4"/>
      <c r="D8" s="4"/>
      <c r="E8" s="4"/>
      <c r="F8" s="4"/>
    </row>
    <row collapsed="false" customFormat="false" customHeight="false" hidden="false" ht="12.1" outlineLevel="0" r="9">
      <c r="A9" s="1"/>
      <c r="B9" s="1"/>
      <c r="C9" s="1"/>
    </row>
    <row collapsed="false" customFormat="false" customHeight="false" hidden="false" ht="12.1" outlineLevel="0" r="10">
      <c r="A10" s="3" t="inlineStr">
        <is>
          <t>Lote</t>
        </is>
      </c>
      <c r="B10" s="3" t="inlineStr">
        <is>
          <t>Descrição</t>
        </is>
      </c>
      <c r="C10" s="3" t="inlineStr">
        <is>
          <t>Status</t>
        </is>
      </c>
      <c r="D10" s="3" t="inlineStr">
        <is>
          <t>Lances</t>
        </is>
      </c>
      <c r="E10" s="3" t="inlineStr">
        <is>
          <t>Lance atual</t>
        </is>
      </c>
      <c r="F10" s="3" t="inlineStr">
        <is>
          <t>Inc. mínimo</t>
        </is>
      </c>
    </row>
    <row collapsed="false" customFormat="false" customHeight="false" hidden="false" ht="12.1" outlineLevel="0" r="11">
      <c r="A11" s="5" t="s">
        <f>=HYPERLINK("https://www.leilaoonline.com.br/lote/detalhe/106432", "022")</f>
      </c>
      <c r="B11" s="4" t="s">
        <f>=HYPERLINK("https://www.leilaoonline.com.br/lote/detalhe/106432", "CHEVROLET/S10 LS DS4 4X4; 2017/2018; BRANCA; DIESEL - FUNCIONANDO - FROTA 686")</f>
      </c>
      <c r="C11" s="4" t="inlineStr">
        <is>
          <t>Não vendido</t>
        </is>
      </c>
      <c r="D11" s="4" t="inlineStr">
        <is>
          <t>50</t>
        </is>
      </c>
      <c r="E11" s="5" t="inlineStr">
        <is>
          <t>107.500,00</t>
        </is>
      </c>
      <c r="F11" s="4" t="inlineStr">
        <is>
          <t>550.00</t>
        </is>
      </c>
    </row>
    <row collapsed="false" customFormat="false" customHeight="false" hidden="false" ht="12.1" outlineLevel="0" r="12">
      <c r="A12" s="5" t="s">
        <f>=HYPERLINK("https://www.leilaoonline.com.br/lote/detalhe/108270", "097")</f>
      </c>
      <c r="B12" s="4" t="s">
        <f>=HYPERLINK("https://www.leilaoonline.com.br/lote/detalhe/108270", "FORD/F250 XLT F22; 2009/2010; PRETA; DIESEL - FUNCIONANDO")</f>
      </c>
      <c r="C12" s="4" t="inlineStr">
        <is>
          <t>Não vendido</t>
        </is>
      </c>
      <c r="D12" s="4" t="inlineStr">
        <is>
          <t>38</t>
        </is>
      </c>
      <c r="E12" s="5" t="inlineStr">
        <is>
          <t>91.000,00</t>
        </is>
      </c>
      <c r="F12" s="4" t="inlineStr">
        <is>
          <t>1250.00</t>
        </is>
      </c>
    </row>
    <row collapsed="false" customFormat="false" customHeight="false" hidden="false" ht="12.1" outlineLevel="0" r="13">
      <c r="A13" s="5" t="s">
        <f>=HYPERLINK("https://www.leilaoonline.com.br/lote/detalhe/108058", "098")</f>
      </c>
      <c r="B13" s="4" t="s">
        <f>=HYPERLINK("https://www.leilaoonline.com.br/lote/detalhe/108058", "veja o vídeo!! FIAT/STRADA ADVENT FLEX; 2012/2012; VERMELHA; ALCO./GASOL. - FUNCIONANDO FDJ6H78")</f>
      </c>
      <c r="C13" s="4" t="inlineStr">
        <is>
          <t>Não vendido</t>
        </is>
      </c>
      <c r="D13" s="4" t="inlineStr">
        <is>
          <t>51</t>
        </is>
      </c>
      <c r="E13" s="5" t="inlineStr">
        <is>
          <t>35.500,00</t>
        </is>
      </c>
      <c r="F13" s="4" t="inlineStr">
        <is>
          <t>250.00</t>
        </is>
      </c>
    </row>
    <row collapsed="false" customFormat="false" customHeight="false" hidden="false" ht="12.1" outlineLevel="0" r="14">
      <c r="A14" s="5" t="s">
        <f>=HYPERLINK("https://www.leilaoonline.com.br/lote/detalhe/106431", "099")</f>
      </c>
      <c r="B14" s="4" t="s">
        <f>=HYPERLINK("https://www.leilaoonline.com.br/lote/detalhe/106431", "veja o vídeo!! VW/NOVA SAVEIRO RB MBVS; 2019/2019; PRATA; ALCO./GASOL. - FUNCIONANDO")</f>
      </c>
      <c r="C14" s="4" t="inlineStr">
        <is>
          <t>Não vendido</t>
        </is>
      </c>
      <c r="D14" s="4" t="inlineStr">
        <is>
          <t>13</t>
        </is>
      </c>
      <c r="E14" s="5" t="inlineStr">
        <is>
          <t>50.000,00</t>
        </is>
      </c>
      <c r="F14" s="4" t="inlineStr">
        <is>
          <t>1250.00</t>
        </is>
      </c>
    </row>
    <row collapsed="false" customFormat="false" customHeight="false" hidden="false" ht="12.1" outlineLevel="0" r="15">
      <c r="A15" s="5" t="s">
        <f>=HYPERLINK("https://www.leilaoonline.com.br/lote/detalhe/108033", "100")</f>
      </c>
      <c r="B15" s="4" t="s">
        <f>=HYPERLINK("https://www.leilaoonline.com.br/lote/detalhe/108033", "CAMINHÃO FORD/F600 CARROCERIA ABERTA; 1976/1976; BRANCO; DIESEL - FUNCIONANDO - FROTA A71")</f>
      </c>
      <c r="C15" s="4" t="inlineStr">
        <is>
          <t>Não vendido</t>
        </is>
      </c>
      <c r="D15" s="4" t="inlineStr">
        <is>
          <t>2</t>
        </is>
      </c>
      <c r="E15" s="5" t="inlineStr">
        <is>
          <t>24.750,00</t>
        </is>
      </c>
      <c r="F15" s="4" t="inlineStr">
        <is>
          <t>250.00</t>
        </is>
      </c>
    </row>
    <row collapsed="false" customFormat="false" customHeight="false" hidden="false" ht="12.1" outlineLevel="0" r="16">
      <c r="A16" s="5" t="s">
        <f>=HYPERLINK("https://www.leilaoonline.com.br/lote/detalhe/108034", "101")</f>
      </c>
      <c r="B16" s="4" t="s">
        <f>=HYPERLINK("https://www.leilaoonline.com.br/lote/detalhe/108034", "CAMINHÃO FORD/CARGO 2628 E BETONEIRA; 2009/2010; BRANCA; DIESEL - FUNCIONANDO - FROTA C45")</f>
      </c>
      <c r="C16" s="4" t="inlineStr">
        <is>
          <t>Não vendido</t>
        </is>
      </c>
      <c r="D16" s="4" t="inlineStr">
        <is>
          <t>65</t>
        </is>
      </c>
      <c r="E16" s="5" t="inlineStr">
        <is>
          <t>118.750,00</t>
        </is>
      </c>
      <c r="F16" s="4" t="inlineStr">
        <is>
          <t>500.00</t>
        </is>
      </c>
    </row>
    <row collapsed="false" customFormat="false" customHeight="false" hidden="false" ht="12.1" outlineLevel="0" r="17">
      <c r="A17" s="5" t="s">
        <f>=HYPERLINK("https://www.leilaoonline.com.br/lote/detalhe/108035", "102")</f>
      </c>
      <c r="B17" s="4" t="s">
        <f>=HYPERLINK("https://www.leilaoonline.com.br/lote/detalhe/108035", "CAMINHÃO IVECO TRAKKER 720T42TN; 2009/2010; BRANCA; DIESEL - FROTA G68")</f>
      </c>
      <c r="C17" s="4" t="inlineStr">
        <is>
          <t>Não vendido</t>
        </is>
      </c>
      <c r="D17" s="4" t="inlineStr">
        <is>
          <t>31</t>
        </is>
      </c>
      <c r="E17" s="5" t="inlineStr">
        <is>
          <t>67.500,00</t>
        </is>
      </c>
      <c r="F17" s="4" t="inlineStr">
        <is>
          <t>1250.00</t>
        </is>
      </c>
    </row>
    <row collapsed="false" customFormat="false" customHeight="false" hidden="false" ht="12.1" outlineLevel="0" r="18">
      <c r="A18" s="5" t="s">
        <f>=HYPERLINK("https://www.leilaoonline.com.br/lote/detalhe/108036", "103")</f>
      </c>
      <c r="B18" s="4" t="s">
        <f>=HYPERLINK("https://www.leilaoonline.com.br/lote/detalhe/108036", "CAMINHÃO M.BENZ L 1519; 1981/1982; BRANCA; DIESEL; CARROCERIA ABERTA - FUNCIONANDO - FROTA 485.                 ")</f>
      </c>
      <c r="C18" s="4" t="inlineStr">
        <is>
          <t>Não vendido</t>
        </is>
      </c>
      <c r="D18" s="4" t="inlineStr">
        <is>
          <t>8</t>
        </is>
      </c>
      <c r="E18" s="5" t="inlineStr">
        <is>
          <t>33.750,00</t>
        </is>
      </c>
      <c r="F18" s="4" t="inlineStr">
        <is>
          <t>1250.00</t>
        </is>
      </c>
    </row>
    <row collapsed="false" customFormat="false" customHeight="false" hidden="false" ht="12.1" outlineLevel="0" r="19">
      <c r="A19" s="5" t="s">
        <f>=HYPERLINK("https://www.leilaoonline.com.br/lote/detalhe/106441", "104")</f>
      </c>
      <c r="B19" s="4" t="s">
        <f>=HYPERLINK("https://www.leilaoonline.com.br/lote/detalhe/106441", "VW/POLO CL AD; 2019/2019; PRETO; ALCO./GASOL.; AUTOMÁTICO - FUNCIONANDO - FROTA J13")</f>
      </c>
      <c r="C19" s="4" t="inlineStr">
        <is>
          <t>Não vendido</t>
        </is>
      </c>
      <c r="D19" s="4" t="inlineStr">
        <is>
          <t>5</t>
        </is>
      </c>
      <c r="E19" s="5" t="inlineStr">
        <is>
          <t>52.500,00</t>
        </is>
      </c>
      <c r="F19" s="4" t="inlineStr">
        <is>
          <t>1250.00</t>
        </is>
      </c>
    </row>
    <row collapsed="false" customFormat="false" customHeight="false" hidden="false" ht="12.1" outlineLevel="0" r="20">
      <c r="A20" s="5" t="s">
        <f>=HYPERLINK("https://www.leilaoonline.com.br/lote/detalhe/108190", "105")</f>
      </c>
      <c r="B20" s="4" t="s">
        <f>=HYPERLINK("https://www.leilaoonline.com.br/lote/detalhe/108190", "veja o vídeo!! I/BMW 530I NU91; 2008/2009; PRETA; GASOLINA - FUNCIONANDO - IPVA 2021 PAGO")</f>
      </c>
      <c r="C20" s="4" t="inlineStr">
        <is>
          <t>Não vendido</t>
        </is>
      </c>
      <c r="D20" s="4" t="inlineStr">
        <is>
          <t>44</t>
        </is>
      </c>
      <c r="E20" s="5" t="inlineStr">
        <is>
          <t>42.250,00</t>
        </is>
      </c>
      <c r="F20" s="4" t="inlineStr">
        <is>
          <t>500.00</t>
        </is>
      </c>
    </row>
    <row collapsed="false" customFormat="false" customHeight="false" hidden="false" ht="12.1" outlineLevel="0" r="21">
      <c r="A21" s="5" t="s">
        <f>=HYPERLINK("https://www.leilaoonline.com.br/lote/detalhe/106439", "106")</f>
      </c>
      <c r="B21" s="4" t="s">
        <f>=HYPERLINK("https://www.leilaoonline.com.br/lote/detalhe/106439", "veja o vídeo!! HYUNDAI/CRETA 16A PULSE; 2018/2018; CINZA; ALCO./GASOL. - FUNCIONANDO")</f>
      </c>
      <c r="C21" s="4" t="inlineStr">
        <is>
          <t>Vendido</t>
        </is>
      </c>
      <c r="D21" s="4" t="inlineStr">
        <is>
          <t>57</t>
        </is>
      </c>
      <c r="E21" s="5" t="inlineStr">
        <is>
          <t>67.250,00</t>
        </is>
      </c>
      <c r="F21" s="4" t="inlineStr">
        <is>
          <t>500.00</t>
        </is>
      </c>
    </row>
    <row collapsed="false" customFormat="false" customHeight="false" hidden="false" ht="12.1" outlineLevel="0" r="22">
      <c r="A22" s="5" t="s">
        <f>=HYPERLINK("https://www.leilaoonline.com.br/lote/detalhe/108037", "107")</f>
      </c>
      <c r="B22" s="4" t="s">
        <f>=HYPERLINK("https://www.leilaoonline.com.br/lote/detalhe/108037", "CAMINHÃO FORD/CARGO 1722 CN; 2011/2012; BRANCO; DIESEL; COM COMPACTADOR DE LIXO - FUNCIONANDO")</f>
      </c>
      <c r="C22" s="4" t="inlineStr">
        <is>
          <t>Não vendido</t>
        </is>
      </c>
      <c r="D22" s="4" t="inlineStr">
        <is>
          <t>25</t>
        </is>
      </c>
      <c r="E22" s="5" t="inlineStr">
        <is>
          <t>83.000,00</t>
        </is>
      </c>
      <c r="F22" s="4" t="inlineStr">
        <is>
          <t>1500.00</t>
        </is>
      </c>
    </row>
    <row collapsed="false" customFormat="false" customHeight="false" hidden="false" ht="12.1" outlineLevel="0" r="23">
      <c r="A23" s="5" t="s">
        <f>=HYPERLINK("https://www.leilaoonline.com.br/lote/detalhe/106430", "108")</f>
      </c>
      <c r="B23" s="4" t="s">
        <f>=HYPERLINK("https://www.leilaoonline.com.br/lote/detalhe/106430", "BMW 328I 3A51; 2013/2014; BRANCO - FUNCIONANDO")</f>
      </c>
      <c r="C23" s="4" t="inlineStr">
        <is>
          <t>Não vendido</t>
        </is>
      </c>
      <c r="D23" s="4" t="inlineStr">
        <is>
          <t>34</t>
        </is>
      </c>
      <c r="E23" s="5" t="inlineStr">
        <is>
          <t>77.500,00</t>
        </is>
      </c>
      <c r="F23" s="4" t="inlineStr">
        <is>
          <t>500.00</t>
        </is>
      </c>
    </row>
    <row collapsed="false" customFormat="false" customHeight="false" hidden="false" ht="12.1" outlineLevel="0" r="24">
      <c r="A24" s="5" t="s">
        <f>=HYPERLINK("https://www.leilaoonline.com.br/lote/detalhe/106440", "109")</f>
      </c>
      <c r="B24" s="4" t="s">
        <f>=HYPERLINK("https://www.leilaoonline.com.br/lote/detalhe/106440", "veja o vídeo!! CHEVR./SPIN 1.8L AT LT ADV; 2014/2015; BRANCA; ALCO./GASOL. - FUNCIONANDO")</f>
      </c>
      <c r="C24" s="4" t="inlineStr">
        <is>
          <t>Não vendido</t>
        </is>
      </c>
      <c r="D24" s="4" t="inlineStr">
        <is>
          <t>29</t>
        </is>
      </c>
      <c r="E24" s="5" t="inlineStr">
        <is>
          <t>26.000,00</t>
        </is>
      </c>
      <c r="F24" s="4" t="inlineStr">
        <is>
          <t>500.00</t>
        </is>
      </c>
    </row>
    <row collapsed="false" customFormat="false" customHeight="false" hidden="false" ht="12.1" outlineLevel="0" r="25">
      <c r="A25" s="5" t="s">
        <f>=HYPERLINK("https://www.leilaoonline.com.br/lote/detalhe/106460", "110")</f>
      </c>
      <c r="B25" s="4" t="s">
        <f>=HYPERLINK("https://www.leilaoonline.com.br/lote/detalhe/106460", "I/M.BENZ 415CDI SPRINTERM; 2014/2015; BRANCA; DIESEL - FUNCIONANDO - FROTA C73")</f>
      </c>
      <c r="C25" s="4" t="inlineStr">
        <is>
          <t>Não vendido</t>
        </is>
      </c>
      <c r="D25" s="4" t="inlineStr">
        <is>
          <t>8</t>
        </is>
      </c>
      <c r="E25" s="5" t="inlineStr">
        <is>
          <t>63.000,00</t>
        </is>
      </c>
      <c r="F25" s="4" t="inlineStr">
        <is>
          <t>500.00</t>
        </is>
      </c>
    </row>
    <row collapsed="false" customFormat="false" customHeight="false" hidden="false" ht="12.1" outlineLevel="0" r="26">
      <c r="A26" s="5" t="s">
        <f>=HYPERLINK("https://www.leilaoonline.com.br/lote/detalhe/107563", "111")</f>
      </c>
      <c r="B26" s="4" t="s">
        <f>=HYPERLINK("https://www.leilaoonline.com.br/lote/detalhe/107563", "veja o vídeo!! TOYOTA/COROLLA XEI20FLEX; 2016/2017; PRATA; ALCO./GASOL. - FUNCIONANDO")</f>
      </c>
      <c r="C26" s="4" t="inlineStr">
        <is>
          <t>Vendido</t>
        </is>
      </c>
      <c r="D26" s="4" t="inlineStr">
        <is>
          <t>38</t>
        </is>
      </c>
      <c r="E26" s="5" t="inlineStr">
        <is>
          <t>64.250,00</t>
        </is>
      </c>
      <c r="F26" s="4" t="inlineStr">
        <is>
          <t>250.00</t>
        </is>
      </c>
    </row>
    <row collapsed="false" customFormat="false" customHeight="false" hidden="false" ht="12.1" outlineLevel="0" r="27">
      <c r="A27" s="5" t="s">
        <f>=HYPERLINK("https://www.leilaoonline.com.br/lote/detalhe/106435", "112")</f>
      </c>
      <c r="B27" s="4" t="s">
        <f>=HYPERLINK("https://www.leilaoonline.com.br/lote/detalhe/106435", "veja o vídeo!! JEEP/COMPASS LIMITED F; 2017/2017; BRANCA; ALCO./GASOL. - FUNCIONANDO")</f>
      </c>
      <c r="C27" s="4" t="inlineStr">
        <is>
          <t>Vendido</t>
        </is>
      </c>
      <c r="D27" s="4" t="inlineStr">
        <is>
          <t>39</t>
        </is>
      </c>
      <c r="E27" s="5" t="inlineStr">
        <is>
          <t>76.000,00</t>
        </is>
      </c>
      <c r="F27" s="4" t="inlineStr">
        <is>
          <t>500.00</t>
        </is>
      </c>
    </row>
    <row collapsed="false" customFormat="false" customHeight="false" hidden="false" ht="12.1" outlineLevel="0" r="28">
      <c r="A28" s="5" t="s">
        <f>=HYPERLINK("https://www.leilaoonline.com.br/lote/detalhe/106483", "113")</f>
      </c>
      <c r="B28" s="4" t="s">
        <f>=HYPERLINK("https://www.leilaoonline.com.br/lote/detalhe/106483", "VW/NOVA SAVEIRO RB MBVS; 2016/2017; BRANCA; ALCO./GASOL. - FUNCIONANDO - FROTA B83")</f>
      </c>
      <c r="C28" s="4" t="inlineStr">
        <is>
          <t>Não vendido</t>
        </is>
      </c>
      <c r="D28" s="4" t="inlineStr">
        <is>
          <t>14</t>
        </is>
      </c>
      <c r="E28" s="5" t="inlineStr">
        <is>
          <t>36.850,00</t>
        </is>
      </c>
      <c r="F28" s="4" t="inlineStr">
        <is>
          <t>1250.00</t>
        </is>
      </c>
    </row>
    <row collapsed="false" customFormat="false" customHeight="false" hidden="false" ht="12.1" outlineLevel="0" r="29">
      <c r="A29" s="5" t="s">
        <f>=HYPERLINK("https://www.leilaoonline.com.br/lote/detalhe/107700", "114")</f>
      </c>
      <c r="B29" s="4" t="s">
        <f>=HYPERLINK("https://www.leilaoonline.com.br/lote/detalhe/107700", "veja o vídeo!! HONDA/CIVIC EXL CVT 2.0; 2020/2020; PRATA; ALCO./GASOL. - APROX. 9.500KM - FUNCIONANDO - IPVA 2020 OK")</f>
      </c>
      <c r="C29" s="4" t="inlineStr">
        <is>
          <t>Não vendido</t>
        </is>
      </c>
      <c r="D29" s="4" t="inlineStr">
        <is>
          <t>31</t>
        </is>
      </c>
      <c r="E29" s="5" t="inlineStr">
        <is>
          <t>98.250,00</t>
        </is>
      </c>
      <c r="F29" s="4" t="inlineStr">
        <is>
          <t>500.00</t>
        </is>
      </c>
    </row>
    <row collapsed="false" customFormat="false" customHeight="false" hidden="false" ht="12.1" outlineLevel="0" r="30">
      <c r="A30" s="5" t="s">
        <f>=HYPERLINK("https://www.leilaoonline.com.br/lote/detalhe/106480", "115")</f>
      </c>
      <c r="B30" s="4" t="s">
        <f>=HYPERLINK("https://www.leilaoonline.com.br/lote/detalhe/106480", "CITROEN/JUMPER M33M 2.3; 2016/2017; BRANCA; DIESEL - FUNCIONANDO - FROTA 730")</f>
      </c>
      <c r="C30" s="4" t="inlineStr">
        <is>
          <t>Não vendido</t>
        </is>
      </c>
      <c r="D30" s="4" t="inlineStr">
        <is>
          <t>6</t>
        </is>
      </c>
      <c r="E30" s="5" t="inlineStr">
        <is>
          <t>52.000,00</t>
        </is>
      </c>
      <c r="F30" s="4" t="inlineStr">
        <is>
          <t>500.00</t>
        </is>
      </c>
    </row>
    <row collapsed="false" customFormat="false" customHeight="false" hidden="false" ht="12.1" outlineLevel="0" r="31">
      <c r="A31" s="5" t="s">
        <f>=HYPERLINK("https://www.leilaoonline.com.br/lote/detalhe/108048", "116")</f>
      </c>
      <c r="B31" s="4" t="s">
        <f>=HYPERLINK("https://www.leilaoonline.com.br/lote/detalhe/108048", "veja o vídeo!! HONDA/HR-V EXL 1.8 16V I-VTEC; 2019/2020; VERMELHA; ALCO./GASOL. - FUNCIONANDO - IPVA 2021 PAGO")</f>
      </c>
      <c r="C31" s="4" t="inlineStr">
        <is>
          <t>Vendido</t>
        </is>
      </c>
      <c r="D31" s="4" t="inlineStr">
        <is>
          <t>86</t>
        </is>
      </c>
      <c r="E31" s="5" t="inlineStr">
        <is>
          <t>85.000,00</t>
        </is>
      </c>
      <c r="F31" s="4" t="inlineStr">
        <is>
          <t>500.00</t>
        </is>
      </c>
    </row>
    <row collapsed="false" customFormat="false" customHeight="false" hidden="false" ht="12.1" outlineLevel="0" r="32">
      <c r="A32" s="5" t="s">
        <f>=HYPERLINK("https://www.leilaoonline.com.br/lote/detalhe/108192", "117")</f>
      </c>
      <c r="B32" s="4" t="s">
        <f>=HYPERLINK("https://www.leilaoonline.com.br/lote/detalhe/108192", "veja o vídeo!! TOYOTA/ETIOS HATCH XS 1.3; 2012/2013; CINZA; ALCO./GASOL. - FUNCIONANDO")</f>
      </c>
      <c r="C32" s="4" t="inlineStr">
        <is>
          <t>Não vendido</t>
        </is>
      </c>
      <c r="D32" s="4" t="inlineStr">
        <is>
          <t>43</t>
        </is>
      </c>
      <c r="E32" s="5" t="inlineStr">
        <is>
          <t>22.250,00</t>
        </is>
      </c>
      <c r="F32" s="4" t="inlineStr">
        <is>
          <t>500.00</t>
        </is>
      </c>
    </row>
    <row collapsed="false" customFormat="false" customHeight="false" hidden="false" ht="12.1" outlineLevel="0" r="33">
      <c r="A33" s="5" t="s">
        <f>=HYPERLINK("https://www.leilaoonline.com.br/lote/detalhe/108191", "118")</f>
      </c>
      <c r="B33" s="4" t="s">
        <f>=HYPERLINK("https://www.leilaoonline.com.br/lote/detalhe/108191", "veja o vídeo!! CHEVROLET/ONIX 10MT JOYE; 2018/2018; BRANCA; ALCO./GASOL. - FUNCIONANDO")</f>
      </c>
      <c r="C33" s="4" t="inlineStr">
        <is>
          <t>Não vendido</t>
        </is>
      </c>
      <c r="D33" s="4" t="inlineStr">
        <is>
          <t>112</t>
        </is>
      </c>
      <c r="E33" s="5" t="inlineStr">
        <is>
          <t>30.500,00</t>
        </is>
      </c>
      <c r="F33" s="4" t="inlineStr">
        <is>
          <t>250.00</t>
        </is>
      </c>
    </row>
    <row collapsed="false" customFormat="false" customHeight="false" hidden="false" ht="12.1" outlineLevel="0" r="34">
      <c r="A34" s="5" t="s">
        <f>=HYPERLINK("https://www.leilaoonline.com.br/lote/detalhe/108193", "120")</f>
      </c>
      <c r="B34" s="4" t="s">
        <f>=HYPERLINK("https://www.leilaoonline.com.br/lote/detalhe/108193", "HONDA/FIT LX CVT; 2017/2018; PRATA; ALCO./GASOL. - FUNCIONANDO - APROX. 35.000KM")</f>
      </c>
      <c r="C34" s="4" t="inlineStr">
        <is>
          <t>Não vendido</t>
        </is>
      </c>
      <c r="D34" s="4" t="inlineStr">
        <is>
          <t>32</t>
        </is>
      </c>
      <c r="E34" s="5" t="inlineStr">
        <is>
          <t>52.500,00</t>
        </is>
      </c>
      <c r="F34" s="4" t="inlineStr">
        <is>
          <t>500.00</t>
        </is>
      </c>
    </row>
    <row collapsed="false" customFormat="false" customHeight="false" hidden="false" ht="12.1" outlineLevel="0" r="35">
      <c r="A35" s="5" t="s">
        <f>=HYPERLINK("https://www.leilaoonline.com.br/lote/detalhe/108057", "126")</f>
      </c>
      <c r="B35" s="4" t="s">
        <f>=HYPERLINK("https://www.leilaoonline.com.br/lote/detalhe/108057", "CHEVROLET/ONIX 1.4AT ACT; 2018/2019; PRETA; ALCO./GASOL. - FUNCIONANDO")</f>
      </c>
      <c r="C35" s="4" t="inlineStr">
        <is>
          <t>Vendido</t>
        </is>
      </c>
      <c r="D35" s="4" t="inlineStr">
        <is>
          <t>129</t>
        </is>
      </c>
      <c r="E35" s="5" t="inlineStr">
        <is>
          <t>48.000,00</t>
        </is>
      </c>
      <c r="F35" s="4" t="inlineStr">
        <is>
          <t>250.00</t>
        </is>
      </c>
    </row>
    <row collapsed="false" customFormat="false" customHeight="false" hidden="false" ht="12.1" outlineLevel="0" r="36">
      <c r="A36" s="5" t="s">
        <f>=HYPERLINK("https://www.leilaoonline.com.br/lote/detalhe/106442", "130")</f>
      </c>
      <c r="B36" s="4" t="s">
        <f>=HYPERLINK("https://www.leilaoonline.com.br/lote/detalhe/106442", "veja o vídeo!! HONDA/FIT LX FLEX; 2013/2014; CINZA; ALCO./GASOL. - FUNCIONANDO - IPVA 2021 PAGO")</f>
      </c>
      <c r="C36" s="4" t="inlineStr">
        <is>
          <t>Não vendido</t>
        </is>
      </c>
      <c r="D36" s="4" t="inlineStr">
        <is>
          <t>23</t>
        </is>
      </c>
      <c r="E36" s="5" t="inlineStr">
        <is>
          <t>39.000,00</t>
        </is>
      </c>
      <c r="F36" s="4" t="inlineStr">
        <is>
          <t>250.00</t>
        </is>
      </c>
    </row>
    <row collapsed="false" customFormat="false" customHeight="false" hidden="false" ht="12.1" outlineLevel="0" r="37">
      <c r="A37" s="5" t="s">
        <f>=HYPERLINK("https://www.leilaoonline.com.br/lote/detalhe/108038", "142")</f>
      </c>
      <c r="B37" s="4" t="s">
        <f>=HYPERLINK("https://www.leilaoonline.com.br/lote/detalhe/108038", "veja o vídeo!! HONDA/CITY EXL CVT; 2015/2015; CINZA; ALCO./GASOL. - FUNCIONANDO")</f>
      </c>
      <c r="C37" s="4" t="inlineStr">
        <is>
          <t>Não vendido</t>
        </is>
      </c>
      <c r="D37" s="4" t="inlineStr">
        <is>
          <t>44</t>
        </is>
      </c>
      <c r="E37" s="5" t="inlineStr">
        <is>
          <t>45.000,00</t>
        </is>
      </c>
      <c r="F37" s="4" t="inlineStr">
        <is>
          <t>250.00</t>
        </is>
      </c>
    </row>
    <row collapsed="false" customFormat="false" customHeight="false" hidden="false" ht="12.1" outlineLevel="0" r="38">
      <c r="A38" s="5" t="s">
        <f>=HYPERLINK("https://www.leilaoonline.com.br/lote/detalhe/106451", "199")</f>
      </c>
      <c r="B38" s="4" t="s">
        <f>=HYPERLINK("https://www.leilaoonline.com.br/lote/detalhe/106451", "veja o vídeo!! FORD/KA SE 1.0 HA C; 2018/2019; PRATA; ALCO./GASOL. - FUNCIONANDO")</f>
      </c>
      <c r="C38" s="4" t="inlineStr">
        <is>
          <t>Não vendido</t>
        </is>
      </c>
      <c r="D38" s="4" t="inlineStr">
        <is>
          <t>25</t>
        </is>
      </c>
      <c r="E38" s="5" t="inlineStr">
        <is>
          <t>34.250,00</t>
        </is>
      </c>
      <c r="F38" s="4" t="inlineStr">
        <is>
          <t>250.00</t>
        </is>
      </c>
    </row>
    <row collapsed="false" customFormat="false" customHeight="false" hidden="false" ht="12.1" outlineLevel="0" r="39">
      <c r="A39" s="5" t="s">
        <f>=HYPERLINK("https://www.leilaoonline.com.br/lote/detalhe/106452", "200")</f>
      </c>
      <c r="B39" s="4" t="s">
        <f>=HYPERLINK("https://www.leilaoonline.com.br/lote/detalhe/106452", "GM/BLAZER ADVANTAGE; 2009/2010; PRETA; ALCO./GASOL. - FUNCIONANDO - FROTA D58")</f>
      </c>
      <c r="C39" s="4" t="inlineStr">
        <is>
          <t>Não vendido</t>
        </is>
      </c>
      <c r="D39" s="4" t="inlineStr">
        <is>
          <t>4</t>
        </is>
      </c>
      <c r="E39" s="5" t="inlineStr">
        <is>
          <t>10.500,00</t>
        </is>
      </c>
      <c r="F39" s="4" t="inlineStr">
        <is>
          <t>250.00</t>
        </is>
      </c>
    </row>
    <row collapsed="false" customFormat="false" customHeight="false" hidden="false" ht="12.1" outlineLevel="0" r="40">
      <c r="A40" s="5" t="s">
        <f>=HYPERLINK("https://www.leilaoonline.com.br/lote/detalhe/106434", "201")</f>
      </c>
      <c r="B40" s="4" t="s">
        <f>=HYPERLINK("https://www.leilaoonline.com.br/lote/detalhe/106434", "veja o vídeo!! I/M.BENZ CLA250 4M; 2014/2015; CINZA; GASOLINA - FUNCIONANDO")</f>
      </c>
      <c r="C40" s="4" t="inlineStr">
        <is>
          <t>Não vendido</t>
        </is>
      </c>
      <c r="D40" s="4" t="inlineStr">
        <is>
          <t>58</t>
        </is>
      </c>
      <c r="E40" s="5" t="inlineStr">
        <is>
          <t>113.250,00</t>
        </is>
      </c>
      <c r="F40" s="4" t="inlineStr">
        <is>
          <t>1250.00</t>
        </is>
      </c>
    </row>
    <row collapsed="false" customFormat="false" customHeight="false" hidden="false" ht="12.1" outlineLevel="0" r="41">
      <c r="A41" s="5" t="s">
        <f>=HYPERLINK("https://www.leilaoonline.com.br/lote/detalhe/108039", "204")</f>
      </c>
      <c r="B41" s="4" t="s">
        <f>=HYPERLINK("https://www.leilaoonline.com.br/lote/detalhe/108039", "veja o vídeo!! JTA/SUZUKI GSXR1000; 2009/2009; BRANCA; GASOLINA; COM ACESSÓRIOS - FUNCIONANDO")</f>
      </c>
      <c r="C41" s="4" t="inlineStr">
        <is>
          <t>Não vendido</t>
        </is>
      </c>
      <c r="D41" s="4" t="inlineStr">
        <is>
          <t>53</t>
        </is>
      </c>
      <c r="E41" s="5" t="inlineStr">
        <is>
          <t>24.250,00</t>
        </is>
      </c>
      <c r="F41" s="4" t="inlineStr">
        <is>
          <t>250.00</t>
        </is>
      </c>
    </row>
    <row collapsed="false" customFormat="false" customHeight="false" hidden="false" ht="12.1" outlineLevel="0" r="42">
      <c r="A42" s="5" t="s">
        <f>=HYPERLINK("https://www.leilaoonline.com.br/lote/detalhe/106450", "212")</f>
      </c>
      <c r="B42" s="4" t="s">
        <f>=HYPERLINK("https://www.leilaoonline.com.br/lote/detalhe/106450", "veja o vídeo!! I/VOLVO XC60 2.0 T5 DYNA; 2014/2015; PRETA; GASOLINA - FUNCIONANDO")</f>
      </c>
      <c r="C42" s="4" t="inlineStr">
        <is>
          <t>Vendido</t>
        </is>
      </c>
      <c r="D42" s="4" t="inlineStr">
        <is>
          <t>65</t>
        </is>
      </c>
      <c r="E42" s="5" t="inlineStr">
        <is>
          <t>67.000,00</t>
        </is>
      </c>
      <c r="F42" s="4" t="inlineStr">
        <is>
          <t>500.00</t>
        </is>
      </c>
    </row>
    <row collapsed="false" customFormat="false" customHeight="false" hidden="false" ht="12.1" outlineLevel="0" r="43">
      <c r="A43" s="5" t="s">
        <f>=HYPERLINK("https://www.leilaoonline.com.br/lote/detalhe/106444", "213")</f>
      </c>
      <c r="B43" s="4" t="s">
        <f>=HYPERLINK("https://www.leilaoonline.com.br/lote/detalhe/106444", "veja o vídeo!! I/MMC OUTLANDER 2.0; 2013/2014; PRATA; GASOLINA - FUNCIONANDO")</f>
      </c>
      <c r="C43" s="4" t="inlineStr">
        <is>
          <t>Não vendido</t>
        </is>
      </c>
      <c r="D43" s="4" t="inlineStr">
        <is>
          <t>45</t>
        </is>
      </c>
      <c r="E43" s="5" t="inlineStr">
        <is>
          <t>44.250,00</t>
        </is>
      </c>
      <c r="F43" s="4" t="inlineStr">
        <is>
          <t>250.00</t>
        </is>
      </c>
    </row>
    <row collapsed="false" customFormat="false" customHeight="false" hidden="false" ht="12.1" outlineLevel="0" r="44">
      <c r="A44" s="5" t="s">
        <f>=HYPERLINK("https://www.leilaoonline.com.br/lote/detalhe/106445", "214")</f>
      </c>
      <c r="B44" s="4" t="s">
        <f>=HYPERLINK("https://www.leilaoonline.com.br/lote/detalhe/106445", "veja o vídeo!! I/KIA SOUL EX 1.6L; 2010/2010; PRETA; GASOLINA - FUNCIONANDO")</f>
      </c>
      <c r="C44" s="4" t="inlineStr">
        <is>
          <t>Não vendido</t>
        </is>
      </c>
      <c r="D44" s="4" t="inlineStr">
        <is>
          <t>1</t>
        </is>
      </c>
      <c r="E44" s="5" t="inlineStr">
        <is>
          <t>18.500,00</t>
        </is>
      </c>
      <c r="F44" s="4" t="inlineStr">
        <is>
          <t>1250.00</t>
        </is>
      </c>
    </row>
    <row collapsed="false" customFormat="false" customHeight="false" hidden="false" ht="12.1" outlineLevel="0" r="45">
      <c r="A45" s="5" t="s">
        <f>=HYPERLINK("https://www.leilaoonline.com.br/lote/detalhe/108040", "216")</f>
      </c>
      <c r="B45" s="4" t="s">
        <f>=HYPERLINK("https://www.leilaoonline.com.br/lote/detalhe/108040", "veja o vídeo!! FIAT/IDEA ELX FLEX; 2007/2008; PRATA; ALCO./GASOL. - FUNCIONANDO")</f>
      </c>
      <c r="C45" s="4" t="inlineStr">
        <is>
          <t>Não vendido</t>
        </is>
      </c>
      <c r="D45" s="4" t="inlineStr">
        <is>
          <t>18</t>
        </is>
      </c>
      <c r="E45" s="5" t="inlineStr">
        <is>
          <t>15.500,00</t>
        </is>
      </c>
      <c r="F45" s="4" t="inlineStr">
        <is>
          <t>250.00</t>
        </is>
      </c>
    </row>
    <row collapsed="false" customFormat="false" customHeight="false" hidden="false" ht="12.1" outlineLevel="0" r="46">
      <c r="A46" s="5" t="s">
        <f>=HYPERLINK("https://www.leilaoonline.com.br/lote/detalhe/108045", "217")</f>
      </c>
      <c r="B46" s="4" t="s">
        <f>=HYPERLINK("https://www.leilaoonline.com.br/lote/detalhe/108045", "I/HONDA CITY EX FLEX; 2012/2013; PRETA; ALCO./GASOL. - FUNCIONANDO")</f>
      </c>
      <c r="C46" s="4" t="inlineStr">
        <is>
          <t>Não vendido</t>
        </is>
      </c>
      <c r="D46" s="4" t="inlineStr">
        <is>
          <t>44</t>
        </is>
      </c>
      <c r="E46" s="5" t="inlineStr">
        <is>
          <t>34.500,00</t>
        </is>
      </c>
      <c r="F46" s="4" t="inlineStr">
        <is>
          <t>500.00</t>
        </is>
      </c>
    </row>
    <row collapsed="false" customFormat="false" customHeight="false" hidden="false" ht="12.1" outlineLevel="0" r="47">
      <c r="A47" s="5" t="s">
        <f>=HYPERLINK("https://www.leilaoonline.com.br/lote/detalhe/106449", "218")</f>
      </c>
      <c r="B47" s="4" t="s">
        <f>=HYPERLINK("https://www.leilaoonline.com.br/lote/detalhe/106449", "veja o vídeo!! I/FORD FOCUS 1.6L HA; 2004/2005; PRATA; GASOLINA - FUNCIONANDO")</f>
      </c>
      <c r="C47" s="4" t="inlineStr">
        <is>
          <t>Não vendido</t>
        </is>
      </c>
      <c r="D47" s="4" t="inlineStr">
        <is>
          <t>21</t>
        </is>
      </c>
      <c r="E47" s="5" t="inlineStr">
        <is>
          <t>10.750,00</t>
        </is>
      </c>
      <c r="F47" s="4" t="inlineStr">
        <is>
          <t>250.00</t>
        </is>
      </c>
    </row>
    <row collapsed="false" customFormat="false" customHeight="false" hidden="false" ht="12.1" outlineLevel="0" r="48">
      <c r="A48" s="5" t="s">
        <f>=HYPERLINK("https://www.leilaoonline.com.br/lote/detalhe/108278", "219")</f>
      </c>
      <c r="B48" s="4" t="s">
        <f>=HYPERLINK("https://www.leilaoonline.com.br/lote/detalhe/108278", "veja o vídeo!! NISSAN/KICKS SV CVT; 2019/2020; PRETA; ALCO./GASOL. - APROX. 23.000KM - FUNCIONANDO")</f>
      </c>
      <c r="C48" s="4" t="inlineStr">
        <is>
          <t>Não vendido</t>
        </is>
      </c>
      <c r="D48" s="4" t="inlineStr">
        <is>
          <t>47</t>
        </is>
      </c>
      <c r="E48" s="5" t="inlineStr">
        <is>
          <t>66.750,00</t>
        </is>
      </c>
      <c r="F48" s="4" t="inlineStr">
        <is>
          <t>500.00</t>
        </is>
      </c>
    </row>
    <row collapsed="false" customFormat="false" customHeight="false" hidden="false" ht="12.1" outlineLevel="0" r="49">
      <c r="A49" s="5" t="s">
        <f>=HYPERLINK("https://www.leilaoonline.com.br/lote/detalhe/108041", "220")</f>
      </c>
      <c r="B49" s="4" t="s">
        <f>=HYPERLINK("https://www.leilaoonline.com.br/lote/detalhe/108041", "VW/GOL 1.0; 2007/2008; PRETA; ALCO./GASOL. - FUNCIONANDO")</f>
      </c>
      <c r="C49" s="4" t="inlineStr">
        <is>
          <t>Não vendido</t>
        </is>
      </c>
      <c r="D49" s="4" t="inlineStr">
        <is>
          <t>17</t>
        </is>
      </c>
      <c r="E49" s="5" t="inlineStr">
        <is>
          <t>11.000,00</t>
        </is>
      </c>
      <c r="F49" s="4" t="inlineStr">
        <is>
          <t>250.00</t>
        </is>
      </c>
    </row>
    <row collapsed="false" customFormat="false" customHeight="false" hidden="false" ht="12.1" outlineLevel="0" r="50">
      <c r="A50" s="5" t="s">
        <f>=HYPERLINK("https://www.leilaoonline.com.br/lote/detalhe/108044", "221")</f>
      </c>
      <c r="B50" s="4" t="s">
        <f>=HYPERLINK("https://www.leilaoonline.com.br/lote/detalhe/108044", "MIA/MITSUBISHI L200 4X2; 1995/1995; PRATA; DIESEL; COM RÁDIO AMADOR - FUNCIONANDO")</f>
      </c>
      <c r="C50" s="4" t="inlineStr">
        <is>
          <t>Não vendido</t>
        </is>
      </c>
      <c r="D50" s="4" t="inlineStr">
        <is>
          <t>21</t>
        </is>
      </c>
      <c r="E50" s="5" t="inlineStr">
        <is>
          <t>17.500,00</t>
        </is>
      </c>
      <c r="F50" s="4" t="inlineStr">
        <is>
          <t>500.00</t>
        </is>
      </c>
    </row>
    <row collapsed="false" customFormat="false" customHeight="false" hidden="false" ht="12.1" outlineLevel="0" r="51">
      <c r="A51" s="5" t="s">
        <f>=HYPERLINK("https://www.leilaoonline.com.br/lote/detalhe/108046", "222")</f>
      </c>
      <c r="B51" s="4" t="s">
        <f>=HYPERLINK("https://www.leilaoonline.com.br/lote/detalhe/108046", "FIAT/PUNTO ESSENCE 1.6; 2012/2013; PRETA; ALCO./GASOL. - FUNCIONANDO")</f>
      </c>
      <c r="C51" s="4" t="inlineStr">
        <is>
          <t>Não vendido</t>
        </is>
      </c>
      <c r="D51" s="4" t="inlineStr">
        <is>
          <t>18</t>
        </is>
      </c>
      <c r="E51" s="5" t="inlineStr">
        <is>
          <t>23.000,00</t>
        </is>
      </c>
      <c r="F51" s="4" t="inlineStr">
        <is>
          <t>500.00</t>
        </is>
      </c>
    </row>
    <row collapsed="false" customFormat="false" customHeight="false" hidden="false" ht="12.1" outlineLevel="0" r="52">
      <c r="A52" s="5" t="s">
        <f>=HYPERLINK("https://www.leilaoonline.com.br/lote/detalhe/108188", "223")</f>
      </c>
      <c r="B52" s="4" t="s">
        <f>=HYPERLINK("https://www.leilaoonline.com.br/lote/detalhe/108188", "veja o vídeo!! CITROEN/XSARA PICASSOGXA; 2004/2004; VERMELHA; GASOLINA - FUNCIONANDO")</f>
      </c>
      <c r="C52" s="4" t="inlineStr">
        <is>
          <t>Não vendido</t>
        </is>
      </c>
      <c r="D52" s="4" t="inlineStr">
        <is>
          <t>5</t>
        </is>
      </c>
      <c r="E52" s="5" t="inlineStr">
        <is>
          <t>3.000,00</t>
        </is>
      </c>
      <c r="F52" s="4" t="inlineStr">
        <is>
          <t>500.00</t>
        </is>
      </c>
    </row>
    <row collapsed="false" customFormat="false" customHeight="false" hidden="false" ht="12.1" outlineLevel="0" r="53">
      <c r="A53" s="5" t="s">
        <f>=HYPERLINK("https://www.leilaoonline.com.br/lote/detalhe/106448", "225")</f>
      </c>
      <c r="B53" s="4" t="s">
        <f>=HYPERLINK("https://www.leilaoonline.com.br/lote/detalhe/106448", "I/FORD FOCUS 1.6L HA; 2004/2004; PRATA; GASOLINA - FUNCIONANDO")</f>
      </c>
      <c r="C53" s="4" t="inlineStr">
        <is>
          <t>Não vendido</t>
        </is>
      </c>
      <c r="D53" s="4" t="inlineStr">
        <is>
          <t>16</t>
        </is>
      </c>
      <c r="E53" s="5" t="inlineStr">
        <is>
          <t>6.000,00</t>
        </is>
      </c>
      <c r="F53" s="4" t="inlineStr">
        <is>
          <t>250.00</t>
        </is>
      </c>
    </row>
    <row collapsed="false" customFormat="false" customHeight="false" hidden="false" ht="12.1" outlineLevel="0" r="54">
      <c r="A54" s="5" t="s">
        <f>=HYPERLINK("https://www.leilaoonline.com.br/lote/detalhe/106447", "226")</f>
      </c>
      <c r="B54" s="4" t="s">
        <f>=HYPERLINK("https://www.leilaoonline.com.br/lote/detalhe/106447", "veja o vídeo!! I/DODGE JOURNEY SXT; 2009/2010; PRATA; GASOLINA - FUNCIONANDO")</f>
      </c>
      <c r="C54" s="4" t="inlineStr">
        <is>
          <t>Não vendido</t>
        </is>
      </c>
      <c r="D54" s="4" t="inlineStr">
        <is>
          <t>13</t>
        </is>
      </c>
      <c r="E54" s="5" t="inlineStr">
        <is>
          <t>20.001,00</t>
        </is>
      </c>
      <c r="F54" s="4" t="inlineStr">
        <is>
          <t>1250.00</t>
        </is>
      </c>
    </row>
    <row collapsed="false" customFormat="false" customHeight="false" hidden="false" ht="12.1" outlineLevel="0" r="55">
      <c r="A55" s="5" t="s">
        <f>=HYPERLINK("https://www.leilaoonline.com.br/lote/detalhe/106436", "227")</f>
      </c>
      <c r="B55" s="4" t="s">
        <f>=HYPERLINK("https://www.leilaoonline.com.br/lote/detalhe/106436", "veja o vídeo!! MOTO SCOOTER ELÉTRICA 2000WTS (NOVA, SEM USO)")</f>
      </c>
      <c r="C55" s="4" t="inlineStr">
        <is>
          <t>Não vendido</t>
        </is>
      </c>
      <c r="D55" s="4" t="inlineStr">
        <is>
          <t>34</t>
        </is>
      </c>
      <c r="E55" s="5" t="inlineStr">
        <is>
          <t>9.550,00</t>
        </is>
      </c>
      <c r="F55" s="4" t="inlineStr">
        <is>
          <t>250.00</t>
        </is>
      </c>
    </row>
    <row collapsed="false" customFormat="false" customHeight="false" hidden="false" ht="12.1" outlineLevel="0" r="56">
      <c r="A56" s="5" t="s">
        <f>=HYPERLINK("https://www.leilaoonline.com.br/lote/detalhe/106462", "228")</f>
      </c>
      <c r="B56" s="4" t="s">
        <f>=HYPERLINK("https://www.leilaoonline.com.br/lote/detalhe/106462", "GM/BLAZER COLINA; 2004/2005; BRANCA; GASOLINA - FROTA F58")</f>
      </c>
      <c r="C56" s="4" t="inlineStr">
        <is>
          <t>Não vendido</t>
        </is>
      </c>
      <c r="D56" s="4" t="inlineStr">
        <is>
          <t>7</t>
        </is>
      </c>
      <c r="E56" s="5" t="inlineStr">
        <is>
          <t>12.000,00</t>
        </is>
      </c>
      <c r="F56" s="4" t="inlineStr">
        <is>
          <t>500.00</t>
        </is>
      </c>
    </row>
    <row collapsed="false" customFormat="false" customHeight="false" hidden="false" ht="12.1" outlineLevel="0" r="57">
      <c r="A57" s="5" t="s">
        <f>=HYPERLINK("https://www.leilaoonline.com.br/lote/detalhe/106464", "229")</f>
      </c>
      <c r="B57" s="4" t="s">
        <f>=HYPERLINK("https://www.leilaoonline.com.br/lote/detalhe/106464", "IMP/GM SILVERADO; 1997/1997; BRANCA; DIESEL; TURBO - FUNCIONANDO")</f>
      </c>
      <c r="C57" s="4" t="inlineStr">
        <is>
          <t>Não vendido</t>
        </is>
      </c>
      <c r="D57" s="4" t="inlineStr">
        <is>
          <t>40</t>
        </is>
      </c>
      <c r="E57" s="5" t="inlineStr">
        <is>
          <t>38.500,00</t>
        </is>
      </c>
      <c r="F57" s="4" t="inlineStr">
        <is>
          <t>500.00</t>
        </is>
      </c>
    </row>
    <row collapsed="false" customFormat="false" customHeight="false" hidden="false" ht="12.1" outlineLevel="0" r="58">
      <c r="A58" s="5" t="s">
        <f>=HYPERLINK("https://www.leilaoonline.com.br/lote/detalhe/108189", "230")</f>
      </c>
      <c r="B58" s="4" t="s">
        <f>=HYPERLINK("https://www.leilaoonline.com.br/lote/detalhe/108189", "PEUGEOT/207PASSION XS; 2010/2011; PRATA; ALCO./GASOL. - FUNCIONANDO")</f>
      </c>
      <c r="C58" s="4" t="inlineStr">
        <is>
          <t>Não vendido</t>
        </is>
      </c>
      <c r="D58" s="4" t="inlineStr">
        <is>
          <t>12</t>
        </is>
      </c>
      <c r="E58" s="5" t="inlineStr">
        <is>
          <t>10.750,00</t>
        </is>
      </c>
      <c r="F58" s="4" t="inlineStr">
        <is>
          <t>250.00</t>
        </is>
      </c>
    </row>
    <row collapsed="false" customFormat="false" customHeight="false" hidden="false" ht="12.1" outlineLevel="0" r="59">
      <c r="A59" s="5" t="s">
        <f>=HYPERLINK("https://www.leilaoonline.com.br/lote/detalhe/106453", "232")</f>
      </c>
      <c r="B59" s="4" t="s">
        <f>=HYPERLINK("https://www.leilaoonline.com.br/lote/detalhe/106453", "veja o vídeo!! RENAULT/DUSTER 20 D 4X2; 2016/2016; PRETA; ALCO./GASOL. - FUNCIONANDO")</f>
      </c>
      <c r="C59" s="4" t="inlineStr">
        <is>
          <t>Não vendido</t>
        </is>
      </c>
      <c r="D59" s="4" t="inlineStr">
        <is>
          <t>14</t>
        </is>
      </c>
      <c r="E59" s="5" t="inlineStr">
        <is>
          <t>35.000,00</t>
        </is>
      </c>
      <c r="F59" s="4" t="inlineStr">
        <is>
          <t>1250.00</t>
        </is>
      </c>
    </row>
    <row collapsed="false" customFormat="false" customHeight="false" hidden="false" ht="12.1" outlineLevel="0" r="60">
      <c r="A60" s="5" t="s">
        <f>=HYPERLINK("https://www.leilaoonline.com.br/lote/detalhe/106454", "233")</f>
      </c>
      <c r="B60" s="4" t="s">
        <f>=HYPERLINK("https://www.leilaoonline.com.br/lote/detalhe/106454", "veja o vídeo!! RENAULT/MEGANEGT DYN 20A; 2007/2008; PRETA; GASOLINA - FUNCIONANDO")</f>
      </c>
      <c r="C60" s="4" t="inlineStr">
        <is>
          <t>Não vendido</t>
        </is>
      </c>
      <c r="D60" s="4" t="inlineStr">
        <is>
          <t>6</t>
        </is>
      </c>
      <c r="E60" s="5" t="inlineStr">
        <is>
          <t>10.200,00</t>
        </is>
      </c>
      <c r="F60" s="4" t="inlineStr">
        <is>
          <t>1150.00</t>
        </is>
      </c>
    </row>
    <row collapsed="false" customFormat="false" customHeight="false" hidden="false" ht="12.1" outlineLevel="0" r="61">
      <c r="A61" s="5" t="s">
        <f>=HYPERLINK("https://www.leilaoonline.com.br/lote/detalhe/106455", "234")</f>
      </c>
      <c r="B61" s="4" t="s">
        <f>=HYPERLINK("https://www.leilaoonline.com.br/lote/detalhe/106455", "RENAULT/MEGANESD DYN 16; 2007/2008; PRETA; ALCO./GASOL. - FUNCIONANDO")</f>
      </c>
      <c r="C61" s="4" t="inlineStr">
        <is>
          <t>Não vendido</t>
        </is>
      </c>
      <c r="D61" s="4" t="inlineStr">
        <is>
          <t>18</t>
        </is>
      </c>
      <c r="E61" s="5" t="inlineStr">
        <is>
          <t>14.500,00</t>
        </is>
      </c>
      <c r="F61" s="4" t="inlineStr">
        <is>
          <t>250.00</t>
        </is>
      </c>
    </row>
    <row collapsed="false" customFormat="false" customHeight="false" hidden="false" ht="12.1" outlineLevel="0" r="62">
      <c r="A62" s="5" t="s">
        <f>=HYPERLINK("https://www.leilaoonline.com.br/lote/detalhe/106456", "237")</f>
      </c>
      <c r="B62" s="4" t="s">
        <f>=HYPERLINK("https://www.leilaoonline.com.br/lote/detalhe/106456", "VECTRA ELITE; AUTOMÁTICO; 2010/2011; PRETO; BANCOS DE COURO - FUNCIONANDO")</f>
      </c>
      <c r="C62" s="4" t="inlineStr">
        <is>
          <t>Não vendido</t>
        </is>
      </c>
      <c r="D62" s="4" t="inlineStr">
        <is>
          <t>0</t>
        </is>
      </c>
      <c r="E62" s="5" t="inlineStr">
        <is>
          <t>18.000,00</t>
        </is>
      </c>
      <c r="F62" s="4" t="inlineStr">
        <is>
          <t>250.00</t>
        </is>
      </c>
    </row>
    <row collapsed="false" customFormat="false" customHeight="false" hidden="false" ht="12.1" outlineLevel="0" r="63">
      <c r="A63" s="5" t="s">
        <f>=HYPERLINK("https://www.leilaoonline.com.br/lote/detalhe/106466", "239")</f>
      </c>
      <c r="B63" s="4" t="s">
        <f>=HYPERLINK("https://www.leilaoonline.com.br/lote/detalhe/106466", "veja o vídeo!! VW/GOL GTS; 1993/1994; AZUL; ALCOOL - FUNCIONANDO")</f>
      </c>
      <c r="C63" s="4" t="inlineStr">
        <is>
          <t>Não vendido</t>
        </is>
      </c>
      <c r="D63" s="4" t="inlineStr">
        <is>
          <t>65</t>
        </is>
      </c>
      <c r="E63" s="5" t="inlineStr">
        <is>
          <t>31.000,00</t>
        </is>
      </c>
      <c r="F63" s="4" t="inlineStr">
        <is>
          <t>250.00</t>
        </is>
      </c>
    </row>
    <row collapsed="false" customFormat="false" customHeight="false" hidden="false" ht="12.1" outlineLevel="0" r="64">
      <c r="A64" s="5" t="s">
        <f>=HYPERLINK("https://www.leilaoonline.com.br/lote/detalhe/106459", "243")</f>
      </c>
      <c r="B64" s="4" t="s">
        <f>=HYPERLINK("https://www.leilaoonline.com.br/lote/detalhe/106459", "veja o vídeo!! PEUGEOT/HOGGAR XR; 2010/2011; PRATA; ALCO./GASOL. - FUNCIONANDO")</f>
      </c>
      <c r="C64" s="4" t="inlineStr">
        <is>
          <t>Não vendido</t>
        </is>
      </c>
      <c r="D64" s="4" t="inlineStr">
        <is>
          <t>18</t>
        </is>
      </c>
      <c r="E64" s="5" t="inlineStr">
        <is>
          <t>19.700,00</t>
        </is>
      </c>
      <c r="F64" s="4" t="inlineStr">
        <is>
          <t>550.00</t>
        </is>
      </c>
    </row>
    <row collapsed="false" customFormat="false" customHeight="false" hidden="false" ht="12.1" outlineLevel="0" r="65">
      <c r="A65" s="5" t="s">
        <f>=HYPERLINK("https://www.leilaoonline.com.br/lote/detalhe/106463", "245")</f>
      </c>
      <c r="B65" s="4" t="s">
        <f>=HYPERLINK("https://www.leilaoonline.com.br/lote/detalhe/106463", "VW/VW FUSCA 1300; 1973/1973; MARROM; GASOLINA ")</f>
      </c>
      <c r="C65" s="4" t="inlineStr">
        <is>
          <t>Não vendido</t>
        </is>
      </c>
      <c r="D65" s="4" t="inlineStr">
        <is>
          <t>11</t>
        </is>
      </c>
      <c r="E65" s="5" t="inlineStr">
        <is>
          <t>4.250,00</t>
        </is>
      </c>
      <c r="F65" s="4" t="inlineStr">
        <is>
          <t>250.00</t>
        </is>
      </c>
    </row>
    <row collapsed="false" customFormat="false" customHeight="false" hidden="false" ht="12.1" outlineLevel="0" r="66">
      <c r="A66" s="5" t="s">
        <f>=HYPERLINK("https://www.leilaoonline.com.br/lote/detalhe/107564", "247")</f>
      </c>
      <c r="B66" s="4" t="s">
        <f>=HYPERLINK("https://www.leilaoonline.com.br/lote/detalhe/107564", "veja o vídeo!! VW/SAVEIRO SUNSET 1.8; 1993/1994; PRETA; ALCOOL - FUNCIONANDO")</f>
      </c>
      <c r="C66" s="4" t="inlineStr">
        <is>
          <t>Não vendido</t>
        </is>
      </c>
      <c r="D66" s="4" t="inlineStr">
        <is>
          <t>17</t>
        </is>
      </c>
      <c r="E66" s="5" t="inlineStr">
        <is>
          <t>15.750,00</t>
        </is>
      </c>
      <c r="F66" s="4" t="inlineStr">
        <is>
          <t>250.00</t>
        </is>
      </c>
    </row>
    <row collapsed="false" customFormat="false" customHeight="false" hidden="false" ht="12.1" outlineLevel="0" r="67">
      <c r="A67" s="5" t="s">
        <f>=HYPERLINK("https://www.leilaoonline.com.br/lote/detalhe/106467", "251")</f>
      </c>
      <c r="B67" s="4" t="s">
        <f>=HYPERLINK("https://www.leilaoonline.com.br/lote/detalhe/106467", "VW/KOMBI; 2010/2010; BRANCA; ALCO./GASOL. - FUNCIONANDO")</f>
      </c>
      <c r="C67" s="4" t="inlineStr">
        <is>
          <t>Não vendido</t>
        </is>
      </c>
      <c r="D67" s="4" t="inlineStr">
        <is>
          <t>16</t>
        </is>
      </c>
      <c r="E67" s="5" t="inlineStr">
        <is>
          <t>6.000,00</t>
        </is>
      </c>
      <c r="F67" s="4" t="inlineStr">
        <is>
          <t>250.00</t>
        </is>
      </c>
    </row>
    <row collapsed="false" customFormat="false" customHeight="false" hidden="false" ht="12.1" outlineLevel="0" r="68">
      <c r="A68" s="5" t="s">
        <f>=HYPERLINK("https://www.leilaoonline.com.br/lote/detalhe/106468", "252")</f>
      </c>
      <c r="B68" s="4" t="s">
        <f>=HYPERLINK("https://www.leilaoonline.com.br/lote/detalhe/106468", "VW/KOMBI; 2013/2013; BRANCA; ALCO./GASOL. - FUNCIONANDO")</f>
      </c>
      <c r="C68" s="4" t="inlineStr">
        <is>
          <t>Não vendido</t>
        </is>
      </c>
      <c r="D68" s="4" t="inlineStr">
        <is>
          <t>18</t>
        </is>
      </c>
      <c r="E68" s="5" t="inlineStr">
        <is>
          <t>7.000,00</t>
        </is>
      </c>
      <c r="F68" s="4" t="inlineStr">
        <is>
          <t>250.00</t>
        </is>
      </c>
    </row>
    <row collapsed="false" customFormat="false" customHeight="false" hidden="false" ht="12.1" outlineLevel="0" r="69">
      <c r="A69" s="5" t="s">
        <f>=HYPERLINK("https://www.leilaoonline.com.br/lote/detalhe/106469", "255")</f>
      </c>
      <c r="B69" s="4" t="s">
        <f>=HYPERLINK("https://www.leilaoonline.com.br/lote/detalhe/106469", "HONDA/CIVIC LX; 2002/2002; PRETO - FUNCIONANDO - FROTA 92")</f>
      </c>
      <c r="C69" s="4" t="inlineStr">
        <is>
          <t>Não vendido</t>
        </is>
      </c>
      <c r="D69" s="4" t="inlineStr">
        <is>
          <t>2</t>
        </is>
      </c>
      <c r="E69" s="5" t="inlineStr">
        <is>
          <t>10.250,00</t>
        </is>
      </c>
      <c r="F69" s="4" t="inlineStr">
        <is>
          <t>250.00</t>
        </is>
      </c>
    </row>
    <row collapsed="false" customFormat="false" customHeight="false" hidden="false" ht="12.1" outlineLevel="0" r="70">
      <c r="A70" s="5" t="s">
        <f>=HYPERLINK("https://www.leilaoonline.com.br/lote/detalhe/106470", "256")</f>
      </c>
      <c r="B70" s="4" t="s">
        <f>=HYPERLINK("https://www.leilaoonline.com.br/lote/detalhe/106470", "RENAULT/SANDERO STEPWAY; 2010/2010 - FUNCIONANDO")</f>
      </c>
      <c r="C70" s="4" t="inlineStr">
        <is>
          <t>Não vendido</t>
        </is>
      </c>
      <c r="D70" s="4" t="inlineStr">
        <is>
          <t>2</t>
        </is>
      </c>
      <c r="E70" s="5" t="inlineStr">
        <is>
          <t>12.250,00</t>
        </is>
      </c>
      <c r="F70" s="4" t="inlineStr">
        <is>
          <t>250.00</t>
        </is>
      </c>
    </row>
    <row collapsed="false" customFormat="false" customHeight="false" hidden="false" ht="12.1" outlineLevel="0" r="71">
      <c r="A71" s="5" t="s">
        <f>=HYPERLINK("https://www.leilaoonline.com.br/lote/detalhe/106474", "257")</f>
      </c>
      <c r="B71" s="4" t="s">
        <f>=HYPERLINK("https://www.leilaoonline.com.br/lote/detalhe/106474", "veja o vídeo!! VW/GOL CL; 1988/1988; AZUL; ALCOOL - FUNCIONANDO")</f>
      </c>
      <c r="C71" s="4" t="inlineStr">
        <is>
          <t>Não vendido</t>
        </is>
      </c>
      <c r="D71" s="4" t="inlineStr">
        <is>
          <t>11</t>
        </is>
      </c>
      <c r="E71" s="5" t="inlineStr">
        <is>
          <t>10.750,00</t>
        </is>
      </c>
      <c r="F71" s="4" t="inlineStr">
        <is>
          <t>250.00</t>
        </is>
      </c>
    </row>
    <row collapsed="false" customFormat="false" customHeight="false" hidden="false" ht="12.1" outlineLevel="0" r="72">
      <c r="A72" s="5" t="s">
        <f>=HYPERLINK("https://www.leilaoonline.com.br/lote/detalhe/106472", "259")</f>
      </c>
      <c r="B72" s="4" t="s">
        <f>=HYPERLINK("https://www.leilaoonline.com.br/lote/detalhe/106472", "VW/UP MOVE MB TSI; 2015/2016; PRETO; ALCO./GASOL. - FUNCIONANDO - FROTA J64")</f>
      </c>
      <c r="C72" s="4" t="inlineStr">
        <is>
          <t>Não vendido</t>
        </is>
      </c>
      <c r="D72" s="4" t="inlineStr">
        <is>
          <t>0</t>
        </is>
      </c>
      <c r="E72" s="5" t="inlineStr">
        <is>
          <t>30.000,00</t>
        </is>
      </c>
      <c r="F72" s="4" t="inlineStr">
        <is>
          <t>250.00</t>
        </is>
      </c>
    </row>
    <row collapsed="false" customFormat="false" customHeight="false" hidden="false" ht="12.1" outlineLevel="0" r="73">
      <c r="A73" s="5" t="s">
        <f>=HYPERLINK("https://www.leilaoonline.com.br/lote/detalhe/106473", "260")</f>
      </c>
      <c r="B73" s="4" t="s">
        <f>=HYPERLINK("https://www.leilaoonline.com.br/lote/detalhe/106473", "FIAT/DOBLO CARGO FURGÃO; 2004/2004; BRANCO - FUNCIONANDO - FROTA J78")</f>
      </c>
      <c r="C73" s="4" t="inlineStr">
        <is>
          <t>Não vendido</t>
        </is>
      </c>
      <c r="D73" s="4" t="inlineStr">
        <is>
          <t>3</t>
        </is>
      </c>
      <c r="E73" s="5" t="inlineStr">
        <is>
          <t>15.000,00</t>
        </is>
      </c>
      <c r="F73" s="4" t="inlineStr">
        <is>
          <t>150.00</t>
        </is>
      </c>
    </row>
    <row collapsed="false" customFormat="false" customHeight="false" hidden="false" ht="12.1" outlineLevel="0" r="74">
      <c r="A74" s="5" t="s">
        <f>=HYPERLINK("https://www.leilaoonline.com.br/lote/detalhe/106479", "265")</f>
      </c>
      <c r="B74" s="4" t="s">
        <f>=HYPERLINK("https://www.leilaoonline.com.br/lote/detalhe/106479", "TOYOTA/COROLLA SEG18VVT; 2003/2003; PRETA; GASOLINA - FUNCIONANDO - FROTA F72")</f>
      </c>
      <c r="C74" s="4" t="inlineStr">
        <is>
          <t>Não vendido</t>
        </is>
      </c>
      <c r="D74" s="4" t="inlineStr">
        <is>
          <t>2</t>
        </is>
      </c>
      <c r="E74" s="5" t="inlineStr">
        <is>
          <t>18.000,00</t>
        </is>
      </c>
      <c r="F74" s="4" t="inlineStr">
        <is>
          <t>500.00</t>
        </is>
      </c>
    </row>
    <row collapsed="false" customFormat="false" customHeight="false" hidden="false" ht="12.1" outlineLevel="0" r="75">
      <c r="A75" s="5" t="s">
        <f>=HYPERLINK("https://www.leilaoonline.com.br/lote/detalhe/108049", "266")</f>
      </c>
      <c r="B75" s="4" t="s">
        <f>=HYPERLINK("https://www.leilaoonline.com.br/lote/detalhe/108049", "CAMINHÃO 7110; 1990/1990; CINZA; DIESEL; TURBINADO, PLATAFORMA, REDUTOR E ASA DELTA - FUNCIONANDO")</f>
      </c>
      <c r="C75" s="4" t="inlineStr">
        <is>
          <t>Não vendido</t>
        </is>
      </c>
      <c r="D75" s="4" t="inlineStr">
        <is>
          <t>43</t>
        </is>
      </c>
      <c r="E75" s="5" t="inlineStr">
        <is>
          <t>50.500,00</t>
        </is>
      </c>
      <c r="F75" s="4" t="inlineStr">
        <is>
          <t>1500.00</t>
        </is>
      </c>
    </row>
    <row collapsed="false" customFormat="false" customHeight="false" hidden="false" ht="12.1" outlineLevel="0" r="76">
      <c r="A76" s="5" t="s">
        <f>=HYPERLINK("https://www.leilaoonline.com.br/lote/detalhe/108051", "267")</f>
      </c>
      <c r="B76" s="4" t="s">
        <f>=HYPERLINK("https://www.leilaoonline.com.br/lote/detalhe/108051", "CAMINHONETE F 4000; ANO 1979; MOTOR MWM 226; QUATRO MARCHAS - FUNCIONANDO")</f>
      </c>
      <c r="C76" s="4" t="inlineStr">
        <is>
          <t>Não vendido</t>
        </is>
      </c>
      <c r="D76" s="4" t="inlineStr">
        <is>
          <t>35</t>
        </is>
      </c>
      <c r="E76" s="5" t="inlineStr">
        <is>
          <t>18.500,00</t>
        </is>
      </c>
      <c r="F76" s="4" t="inlineStr">
        <is>
          <t>500.00</t>
        </is>
      </c>
    </row>
    <row collapsed="false" customFormat="false" customHeight="false" hidden="false" ht="12.1" outlineLevel="0" r="77">
      <c r="A77" s="5" t="s">
        <f>=HYPERLINK("https://www.leilaoonline.com.br/lote/detalhe/108050", "268")</f>
      </c>
      <c r="B77" s="4" t="s">
        <f>=HYPERLINK("https://www.leilaoonline.com.br/lote/detalhe/108050", "CAMINHÃO MERCEDES BENZ/L 1618; 1994/1994; VERMELHA; DIESEL - FUNCIONANDO")</f>
      </c>
      <c r="C77" s="4" t="inlineStr">
        <is>
          <t>Não vendido</t>
        </is>
      </c>
      <c r="D77" s="4" t="inlineStr">
        <is>
          <t>31</t>
        </is>
      </c>
      <c r="E77" s="5" t="inlineStr">
        <is>
          <t>40.000,00</t>
        </is>
      </c>
      <c r="F77" s="4" t="inlineStr">
        <is>
          <t>500.00</t>
        </is>
      </c>
    </row>
    <row collapsed="false" customFormat="false" customHeight="false" hidden="false" ht="12.1" outlineLevel="0" r="78">
      <c r="A78" s="5" t="s">
        <f>=HYPERLINK("https://www.leilaoonline.com.br/lote/detalhe/108052", "269")</f>
      </c>
      <c r="B78" s="4" t="s">
        <f>=HYPERLINK("https://www.leilaoonline.com.br/lote/detalhe/108052", "CAMINHÃO MERCEDES BENZ 1113; 1969/1969; VERDE; DIESEL - FUNCIONANDO")</f>
      </c>
      <c r="C78" s="4" t="inlineStr">
        <is>
          <t>Não vendido</t>
        </is>
      </c>
      <c r="D78" s="4" t="inlineStr">
        <is>
          <t>30</t>
        </is>
      </c>
      <c r="E78" s="5" t="inlineStr">
        <is>
          <t>19.500,00</t>
        </is>
      </c>
      <c r="F78" s="4" t="inlineStr">
        <is>
          <t>500.00</t>
        </is>
      </c>
    </row>
    <row collapsed="false" customFormat="false" customHeight="false" hidden="false" ht="12.1" outlineLevel="0" r="79">
      <c r="A79" s="5" t="s">
        <f>=HYPERLINK("https://www.leilaoonline.com.br/lote/detalhe/108053", "270")</f>
      </c>
      <c r="B79" s="4" t="s">
        <f>=HYPERLINK("https://www.leilaoonline.com.br/lote/detalhe/108053", "CAMINHÃO MERCEDES BENZ/L 1113; 1978/1978; AZUL; DIESEL")</f>
      </c>
      <c r="C79" s="4" t="inlineStr">
        <is>
          <t>Não vendido</t>
        </is>
      </c>
      <c r="D79" s="4" t="inlineStr">
        <is>
          <t>86</t>
        </is>
      </c>
      <c r="E79" s="5" t="inlineStr">
        <is>
          <t>22.750,00</t>
        </is>
      </c>
      <c r="F79" s="4" t="inlineStr">
        <is>
          <t>250.00</t>
        </is>
      </c>
    </row>
    <row collapsed="false" customFormat="false" customHeight="false" hidden="false" ht="12.1" outlineLevel="0" r="80">
      <c r="A80" s="5" t="s">
        <f>=HYPERLINK("https://www.leilaoonline.com.br/lote/detalhe/106481", "313")</f>
      </c>
      <c r="B80" s="4" t="s">
        <f>=HYPERLINK("https://www.leilaoonline.com.br/lote/detalhe/106481", "RODAS ARO 15")</f>
      </c>
      <c r="C80" s="4" t="inlineStr">
        <is>
          <t>Vendido</t>
        </is>
      </c>
      <c r="D80" s="4" t="inlineStr">
        <is>
          <t>6</t>
        </is>
      </c>
      <c r="E80" s="5" t="inlineStr">
        <is>
          <t>850,00</t>
        </is>
      </c>
      <c r="F80" s="4" t="inlineStr">
        <is>
          <t>100.00</t>
        </is>
      </c>
    </row>
  </sheetData>
  <mergeCells>
    <mergeCell ref="A2:F4"/>
    <mergeCell ref="B6:F6"/>
    <mergeCell ref="B7:F7"/>
    <mergeCell ref="B8:F8"/>
  </mergeCells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2026-09-21T05:54:42.00Z</dcterms:created>
  <dc:creator>Tellks Tecnologia</dc:creator>
  <cp:revision>0</cp:revision>
</cp:coreProperties>
</file>