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140K - 50 TRATORES - 22 COLHEDORAS - 23 CAMINHÕES - 38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=HYPERLINK("https://www.leilaoonline.com.br/lote/detalhe/110962", "209")</f>
      </c>
      <c r="B11" s="4" t="s">
        <f>=HYPERLINK("https://www.leilaoonline.com.br/lote/detalhe/110962", " JD COLHEDORA 3522 ;ANO 2014\2014 ;FR.: 3976 ;LOC.: TAPEJARA")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=HYPERLINK("https://www.leilaoonline.com.br/lote/detalhe/110963", "210")</f>
      </c>
      <c r="B12" s="4" t="s">
        <f>=HYPERLINK("https://www.leilaoonline.com.br/lote/detalhe/110963", " JD COLHEDORA 3522 ;ANO 2014\2014 ;FR.: 3939 ;LOC.: TAPEJARA")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=HYPERLINK("https://www.leilaoonline.com.br/lote/detalhe/110961", "211")</f>
      </c>
      <c r="B13" s="4" t="s">
        <f>=HYPERLINK("https://www.leilaoonline.com.br/lote/detalhe/110961", " JD COLHEDORA 3522 ;ANO 2015\2015 ;FR.: 3947 ;LOC.: TAPEJARA")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=HYPERLINK("https://www.leilaoonline.com.br/lote/detalhe/110969", "212")</f>
      </c>
      <c r="B14" s="4" t="s">
        <f>=HYPERLINK("https://www.leilaoonline.com.br/lote/detalhe/110969", " JD COLHEDORA 3522 ;ANO 2014\2014 ;FR.: 3962 ;LOC.: TAPEJARA")</f>
      </c>
      <c r="C14" s="4" t="inlineStr">
        <is>
          <t>Vendido</t>
        </is>
      </c>
      <c r="D14" s="4" t="inlineStr">
        <is>
          <t>3</t>
        </is>
      </c>
      <c r="E14" s="5" t="inlineStr">
        <is>
          <t>27.000,00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=HYPERLINK("https://www.leilaoonline.com.br/lote/detalhe/110968", "213")</f>
      </c>
      <c r="B15" s="4" t="s">
        <f>=HYPERLINK("https://www.leilaoonline.com.br/lote/detalhe/110968", " JD COLHEDORA 3522 ;ANO 2013\2013 ;FR.: 3970 ;LOC.: TAPEJARA")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=HYPERLINK("https://www.leilaoonline.com.br/lote/detalhe/110964", "214")</f>
      </c>
      <c r="B16" s="4" t="s">
        <f>=HYPERLINK("https://www.leilaoonline.com.br/lote/detalhe/110964", " ONIBUS M. BENZ MPOLO VIALE ;ANO 2001\2001 ;FR.: 3154 ;LOC.: TAPEJARA")</f>
      </c>
      <c r="C16" s="4" t="inlineStr">
        <is>
          <t>Vendido</t>
        </is>
      </c>
      <c r="D16" s="4" t="inlineStr">
        <is>
          <t>20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=HYPERLINK("https://www.leilaoonline.com.br/lote/detalhe/110974", "215")</f>
      </c>
      <c r="B17" s="4" t="s">
        <f>=HYPERLINK("https://www.leilaoonline.com.br/lote/detalhe/110974", " VALTRA BM 100 S 4x4 ;ANO 2004\2004 ;FR.: 3791 ;LOC.: TAPEJARA")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=HYPERLINK("https://www.leilaoonline.com.br/lote/detalhe/110966", "216")</f>
      </c>
      <c r="B18" s="4" t="s">
        <f>=HYPERLINK("https://www.leilaoonline.com.br/lote/detalhe/110966", " VALTRA 1280 PCR 4x4 ;ANO 2006\2006 ;FR.: 3908 ;LOC.: TAPEJARA")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73.000,00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=HYPERLINK("https://www.leilaoonline.com.br/lote/detalhe/110972", "217")</f>
      </c>
      <c r="B19" s="4" t="s">
        <f>=HYPERLINK("https://www.leilaoonline.com.br/lote/detalhe/110972", " JD COLHEDORA 3522 ;ANO 2014\2014 ;FR.: 18697 ;LOC.: TAPEJARA")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=HYPERLINK("https://www.leilaoonline.com.br/lote/detalhe/110965", "218")</f>
      </c>
      <c r="B20" s="4" t="s">
        <f>=HYPERLINK("https://www.leilaoonline.com.br/lote/detalhe/110965", "PLANTADORA DE CANA PCP1102 ;ANO 2013\2013 ;FR.: 31191 ;LOC.: TAPEJARA")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=HYPERLINK("https://www.leilaoonline.com.br/lote/detalhe/110967", "219")</f>
      </c>
      <c r="B21" s="4" t="s">
        <f>=HYPERLINK("https://www.leilaoonline.com.br/lote/detalhe/110967", "VALTRA 1280 PCR 4x4 ;ANO 2007\2007 ;FR.: 3912 ;LOC.: TAPEJARA")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=HYPERLINK("https://www.leilaoonline.com.br/lote/detalhe/110970", "232")</f>
      </c>
      <c r="B22" s="4" t="s">
        <f>=HYPERLINK("https://www.leilaoonline.com.br/lote/detalhe/110970", " ONIBUS M. BENZ MPOLO VIALE ;ANO 2001\2001 ;FR.: 3155 ;LOC.: TAPEJARA")</f>
      </c>
      <c r="C22" s="4" t="inlineStr">
        <is>
          <t>Vendido</t>
        </is>
      </c>
      <c r="D22" s="4" t="inlineStr">
        <is>
          <t>25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=HYPERLINK("https://www.leilaoonline.com.br/lote/detalhe/110973", "249")</f>
      </c>
      <c r="B23" s="4" t="s">
        <f>=HYPERLINK("https://www.leilaoonline.com.br/lote/detalhe/110973", " VALTRA BH 185 I 4X4 ;ANO 2013\2013 ;FR.: 18649 ;LOC.: TAPEJARA")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138.000,00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=HYPERLINK("https://www.leilaoonline.com.br/lote/detalhe/110971", "250")</f>
      </c>
      <c r="B24" s="4" t="s">
        <f>=HYPERLINK("https://www.leilaoonline.com.br/lote/detalhe/110971", " JD COLHEDORA 3522 ;ANO 2011\2011 ;FR.: 3957 ;LOC.: TAPEJARA")</f>
      </c>
      <c r="C24" s="4" t="inlineStr">
        <is>
          <t>Vendido</t>
        </is>
      </c>
      <c r="D24" s="4" t="inlineStr">
        <is>
          <t>9</t>
        </is>
      </c>
      <c r="E24" s="5" t="inlineStr">
        <is>
          <t>23.000,00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=HYPERLINK("https://www.leilaoonline.com.br/lote/detalhe/110977", "251")</f>
      </c>
      <c r="B25" s="4" t="s">
        <f>=HYPERLINK("https://www.leilaoonline.com.br/lote/detalhe/110977", " VOLVO VM 310 6X4 R ;ANO 2007\2008 ;FR.: 3364 ;LOC.: TAPEJARA")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43.000,00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=HYPERLINK("https://www.leilaoonline.com.br/lote/detalhe/110981", "252")</f>
      </c>
      <c r="B26" s="4" t="s">
        <f>=HYPERLINK("https://www.leilaoonline.com.br/lote/detalhe/110981", " VOLVO VM 260 6x4 R ;ANO 2011\2011 ;FR.: 3385 ;LOC.: TAPEJARA")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=HYPERLINK("https://www.leilaoonline.com.br/lote/detalhe/110975", "253")</f>
      </c>
      <c r="B27" s="4" t="s">
        <f>=HYPERLINK("https://www.leilaoonline.com.br/lote/detalhe/110975", " TRANSBORDO VT10 Bi Tandem ;ANO 2014\2014 ;FR.: 31222 ;LOC.: TAPEJARA")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=HYPERLINK("https://www.leilaoonline.com.br/lote/detalhe/110978", "254")</f>
      </c>
      <c r="B28" s="4" t="s">
        <f>=HYPERLINK("https://www.leilaoonline.com.br/lote/detalhe/110978", "VALTRA BL 77 4x4 ;ANO 2006\2006 ;FR.: 18517 ;LOC.: TAPEJARA")</f>
      </c>
      <c r="C28" s="4" t="inlineStr">
        <is>
          <t>Vendido</t>
        </is>
      </c>
      <c r="D28" s="4" t="inlineStr">
        <is>
          <t>47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=HYPERLINK("https://www.leilaoonline.com.br/lote/detalhe/110976", "255")</f>
      </c>
      <c r="B29" s="4" t="s">
        <f>=HYPERLINK("https://www.leilaoonline.com.br/lote/detalhe/110976", " VALTRA BH 185 I 4X4 ;ANO 2011\2011 ;FR.: 3827 ;LOC.: TAPEJARA")</f>
      </c>
      <c r="C29" s="4" t="inlineStr">
        <is>
          <t>Vendido</t>
        </is>
      </c>
      <c r="D29" s="4" t="inlineStr">
        <is>
          <t>69</t>
        </is>
      </c>
      <c r="E29" s="5" t="inlineStr">
        <is>
          <t>102.000,00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=HYPERLINK("https://www.leilaoonline.com.br/lote/detalhe/110979", "256")</f>
      </c>
      <c r="B30" s="4" t="s">
        <f>=HYPERLINK("https://www.leilaoonline.com.br/lote/detalhe/110979", " VALTRA BH 180  4X4 ;ANO 2003\2003 ;FR.: 3786 ;LOC.: TAPEJARA")</f>
      </c>
      <c r="C30" s="4" t="inlineStr">
        <is>
          <t>Não vendido</t>
        </is>
      </c>
      <c r="D30" s="4" t="inlineStr">
        <is>
          <t>68</t>
        </is>
      </c>
      <c r="E30" s="5" t="inlineStr">
        <is>
          <t>92.000,00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=HYPERLINK("https://www.leilaoonline.com.br/lote/detalhe/110984", "257")</f>
      </c>
      <c r="B31" s="4" t="s">
        <f>=HYPERLINK("https://www.leilaoonline.com.br/lote/detalhe/110984", " VALTRA BM 100 S 4x4 ;ANO 2005\2005 ;FR.: 3829 ;LOC.: TAPEJARA")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=HYPERLINK("https://www.leilaoonline.com.br/lote/detalhe/110990", "258")</f>
      </c>
      <c r="B32" s="4" t="s">
        <f>=HYPERLINK("https://www.leilaoonline.com.br/lote/detalhe/110990", " VALTRA BH 180  4X4 ;ANO 2006\2006 ;FR.: 3834 ;LOC.: TAPEJARA")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=HYPERLINK("https://www.leilaoonline.com.br/lote/detalhe/111006", "259")</f>
      </c>
      <c r="B33" s="4" t="s">
        <f>=HYPERLINK("https://www.leilaoonline.com.br/lote/detalhe/111006", " VALTRA BH 180  4X4 ;ANO 2007\2007 ;FR.: 3756 ;LOC.: TAPEJARA")</f>
      </c>
      <c r="C33" s="4" t="inlineStr">
        <is>
          <t>Não vendido</t>
        </is>
      </c>
      <c r="D33" s="4" t="inlineStr">
        <is>
          <t>54</t>
        </is>
      </c>
      <c r="E33" s="5" t="inlineStr">
        <is>
          <t>83.000,00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=HYPERLINK("https://www.leilaoonline.com.br/lote/detalhe/111005", "260")</f>
      </c>
      <c r="B34" s="4" t="s">
        <f>=HYPERLINK("https://www.leilaoonline.com.br/lote/detalhe/111005", " VALTRA BH 180  4X4 ;ANO 2007\2007 ;FR.: 3840 ;LOC.: TAPEJARA")</f>
      </c>
      <c r="C34" s="4" t="inlineStr">
        <is>
          <t>Vendido</t>
        </is>
      </c>
      <c r="D34" s="4" t="inlineStr">
        <is>
          <t>57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=HYPERLINK("https://www.leilaoonline.com.br/lote/detalhe/111017", "261")</f>
      </c>
      <c r="B35" s="4" t="s">
        <f>=HYPERLINK("https://www.leilaoonline.com.br/lote/detalhe/111017", " VALTRA BH 180  4X4 ;ANO 2007\2007 ;FR.: 3799 ;LOC.: TAPEJARA")</f>
      </c>
      <c r="C35" s="4" t="inlineStr">
        <is>
          <t>Vendido</t>
        </is>
      </c>
      <c r="D35" s="4" t="inlineStr">
        <is>
          <t>64</t>
        </is>
      </c>
      <c r="E35" s="5" t="inlineStr">
        <is>
          <t>97.000,00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=HYPERLINK("https://www.leilaoonline.com.br/lote/detalhe/111044", "262")</f>
      </c>
      <c r="B36" s="4" t="s">
        <f>=HYPERLINK("https://www.leilaoonline.com.br/lote/detalhe/111044", " VALTRA BM 100 PCR 4x4 ;ANO 2005\2005 ;FR.: 18684 ;LOC.: TAPEJARA")</f>
      </c>
      <c r="C36" s="4" t="inlineStr">
        <is>
          <t>Vendido</t>
        </is>
      </c>
      <c r="D36" s="4" t="inlineStr">
        <is>
          <t>51</t>
        </is>
      </c>
      <c r="E36" s="5" t="inlineStr">
        <is>
          <t>104.000,00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=HYPERLINK("https://www.leilaoonline.com.br/lote/detalhe/111043", "263")</f>
      </c>
      <c r="B37" s="4" t="s">
        <f>=HYPERLINK("https://www.leilaoonline.com.br/lote/detalhe/111043", " PA CARREGADEIRA CAT 938H ;ANO 2012\2012 ;FR.: 18664 ;LOC.: TAPEJARA")</f>
      </c>
      <c r="C37" s="4" t="inlineStr">
        <is>
          <t>Vendido</t>
        </is>
      </c>
      <c r="D37" s="4" t="inlineStr">
        <is>
          <t>84</t>
        </is>
      </c>
      <c r="E37" s="5" t="inlineStr">
        <is>
          <t>214.500,00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=HYPERLINK("https://www.leilaoonline.com.br/lote/detalhe/111045", "264")</f>
      </c>
      <c r="B38" s="4" t="s">
        <f>=HYPERLINK("https://www.leilaoonline.com.br/lote/detalhe/111045", " MOTONIVELADORA 140K CAT. ;ANO 2011\2011 ;FR.: 3716 ;LOC.: TAPEJARA")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362.000,00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=HYPERLINK("https://www.leilaoonline.com.br/lote/detalhe/111046", "275")</f>
      </c>
      <c r="B39" s="4" t="s">
        <f>=HYPERLINK("https://www.leilaoonline.com.br/lote/detalhe/111046", " VOLVO FM 440 6X4 R ;ANO 2007\2007 ;FR.: 3398 ;LOC.: TAPEJARA")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130.000,00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=HYPERLINK("https://www.leilaoonline.com.br/lote/detalhe/111047", "276")</f>
      </c>
      <c r="B40" s="4" t="s">
        <f>=HYPERLINK("https://www.leilaoonline.com.br/lote/detalhe/111047", " VOLVO FM12 380 6X4 R ;ANO 2005\2005 ;FR.: 3335 ;LOC.: TAPEJARA")</f>
      </c>
      <c r="C40" s="4" t="inlineStr">
        <is>
          <t>Vendido</t>
        </is>
      </c>
      <c r="D40" s="4" t="inlineStr">
        <is>
          <t>87</t>
        </is>
      </c>
      <c r="E40" s="5" t="inlineStr">
        <is>
          <t>125.000,00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=HYPERLINK("https://www.leilaoonline.com.br/lote/detalhe/111052", "277")</f>
      </c>
      <c r="B41" s="4" t="s">
        <f>=HYPERLINK("https://www.leilaoonline.com.br/lote/detalhe/111052", " VOLVO VM 330 6X4 R  ;ANO 2013\2013 ;FR.: 3361 ;LOC.: TAPEJARA")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=HYPERLINK("https://www.leilaoonline.com.br/lote/detalhe/110980", "296")</f>
      </c>
      <c r="B42" s="4" t="s">
        <f>=HYPERLINK("https://www.leilaoonline.com.br/lote/detalhe/110980", " CARRETA BASC. DISTR. MUDA ;ANO 2016\2016 ;FR.: 31229 ;LOC.: TAPEJARA")</f>
      </c>
      <c r="C42" s="4" t="inlineStr">
        <is>
          <t>Vendido</t>
        </is>
      </c>
      <c r="D42" s="4" t="inlineStr">
        <is>
          <t>26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=HYPERLINK("https://www.leilaoonline.com.br/lote/detalhe/111055", "297")</f>
      </c>
      <c r="B43" s="4" t="s">
        <f>=HYPERLINK("https://www.leilaoonline.com.br/lote/detalhe/111055", " CARRETA BASC. DISTR. MUDA ;ANO 2017\2017 ;FR.: 31175 ;LOC.: TAPEJARA")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=HYPERLINK("https://www.leilaoonline.com.br/lote/detalhe/111049", "298")</f>
      </c>
      <c r="B44" s="4" t="s">
        <f>=HYPERLINK("https://www.leilaoonline.com.br/lote/detalhe/111049", " REB. CANA PICADA USICAMP ;ANO 2006\2006 ;FR.: 3553 ;LOC.: TAPEJARA")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=HYPERLINK("https://www.leilaoonline.com.br/lote/detalhe/111053", "299")</f>
      </c>
      <c r="B45" s="4" t="s">
        <f>=HYPERLINK("https://www.leilaoonline.com.br/lote/detalhe/111053", " REB. CANA PICADA USICAMP ;ANO 2004\2004 ;FR.: 3504 ;LOC.: TAPEJARA")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=HYPERLINK("https://www.leilaoonline.com.br/lote/detalhe/111048", "300")</f>
      </c>
      <c r="B46" s="4" t="s">
        <f>=HYPERLINK("https://www.leilaoonline.com.br/lote/detalhe/111048", " REB. CANA PICADA RANDOM ;ANO 2006\2006 ;FR.: 3541 ;LOC.: TAPEJARA")</f>
      </c>
      <c r="C46" s="4" t="inlineStr">
        <is>
          <t>Vendido</t>
        </is>
      </c>
      <c r="D46" s="4" t="inlineStr">
        <is>
          <t>11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=HYPERLINK("https://www.leilaoonline.com.br/lote/detalhe/111051", "301")</f>
      </c>
      <c r="B47" s="4" t="s">
        <f>=HYPERLINK("https://www.leilaoonline.com.br/lote/detalhe/111051", " JD COLHEDORA 3522 ;ANO 2013\2013 ;FR.: 3969 ;LOC.: TAPEJARA")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=HYPERLINK("https://www.leilaoonline.com.br/lote/detalhe/111050", "302")</f>
      </c>
      <c r="B48" s="4" t="s">
        <f>=HYPERLINK("https://www.leilaoonline.com.br/lote/detalhe/111050", " COLHEDORA VALTRA BE 1035 ;ANO 2016\2016 ;FR.: 3930 ;LOC.: TAPEJARA")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=HYPERLINK("https://www.leilaoonline.com.br/lote/detalhe/110982", "303")</f>
      </c>
      <c r="B49" s="4" t="s">
        <f>=HYPERLINK("https://www.leilaoonline.com.br/lote/detalhe/110982", " COLHEDORA VALTRA BE 1035 ;ANO 2016\2016 ;FR.: 8681 ;LOC.: TAPEJARA")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=HYPERLINK("https://www.leilaoonline.com.br/lote/detalhe/111054", "304")</f>
      </c>
      <c r="B50" s="4" t="s">
        <f>=HYPERLINK("https://www.leilaoonline.com.br/lote/detalhe/111054", " VALTRA BH 185 I 4X4  ;ANO 2011\2011 ;FR.: 3820 ;LOC.: TAPEJARA")</f>
      </c>
      <c r="C50" s="4" t="inlineStr">
        <is>
          <t>Vendido</t>
        </is>
      </c>
      <c r="D50" s="4" t="inlineStr">
        <is>
          <t>99</t>
        </is>
      </c>
      <c r="E50" s="5" t="inlineStr">
        <is>
          <t>136.000,00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=HYPERLINK("https://www.leilaoonline.com.br/lote/detalhe/111066", "305")</f>
      </c>
      <c r="B51" s="4" t="s">
        <f>=HYPERLINK("https://www.leilaoonline.com.br/lote/detalhe/111066", " JD COLHEDORA 3522 ;ANO 2014\2014 ;FR.: 3975 ;LOC.: TAPEJARA")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=HYPERLINK("https://www.leilaoonline.com.br/lote/detalhe/111060", "306")</f>
      </c>
      <c r="B52" s="4" t="s">
        <f>=HYPERLINK("https://www.leilaoonline.com.br/lote/detalhe/111060", " JD COLHEDORA 3522 ;ANO 2013\2013 ;FR.: 3971 ;LOC.: TAPEJARA")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=HYPERLINK("https://www.leilaoonline.com.br/lote/detalhe/111061", "307")</f>
      </c>
      <c r="B53" s="4" t="s">
        <f>=HYPERLINK("https://www.leilaoonline.com.br/lote/detalhe/111061", " JD COLHEDORA 3522 ;ANO 2014\2014 ;FR.: 18708 ;LOC.: TAPEJARA")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=HYPERLINK("https://www.leilaoonline.com.br/lote/detalhe/111059", "308")</f>
      </c>
      <c r="B54" s="4" t="s">
        <f>=HYPERLINK("https://www.leilaoonline.com.br/lote/detalhe/111059", " VALTRA BH 180  4X4 ;ANO 2007\2007 ;FR.: 3754 ;LOC.: TAPEJARA")</f>
      </c>
      <c r="C54" s="4" t="inlineStr">
        <is>
          <t>Vendido</t>
        </is>
      </c>
      <c r="D54" s="4" t="inlineStr">
        <is>
          <t>57</t>
        </is>
      </c>
      <c r="E54" s="5" t="inlineStr">
        <is>
          <t>103.000,00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=HYPERLINK("https://www.leilaoonline.com.br/lote/detalhe/111067", "309")</f>
      </c>
      <c r="B55" s="4" t="s">
        <f>=HYPERLINK("https://www.leilaoonline.com.br/lote/detalhe/111067", " VALTRA BM 100 S 4x4 ;ANO 2008\2008 ;FR.: 3748 ;LOC.: TAPEJARA")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=HYPERLINK("https://www.leilaoonline.com.br/lote/detalhe/111068", "310")</f>
      </c>
      <c r="B56" s="4" t="s">
        <f>=HYPERLINK("https://www.leilaoonline.com.br/lote/detalhe/111068", " VALTRA BH 185 I 4X4 ;ANO 2011\2011 ;FR.: 3801 ;LOC.: TAPEJARA")</f>
      </c>
      <c r="C56" s="4" t="inlineStr">
        <is>
          <t>Não vendido</t>
        </is>
      </c>
      <c r="D56" s="4" t="inlineStr">
        <is>
          <t>83</t>
        </is>
      </c>
      <c r="E56" s="5" t="inlineStr">
        <is>
          <t>136.000,00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=HYPERLINK("https://www.leilaoonline.com.br/lote/detalhe/111057", "311")</f>
      </c>
      <c r="B57" s="4" t="s">
        <f>=HYPERLINK("https://www.leilaoonline.com.br/lote/detalhe/111057", " VALTRA BH 205 I ;ANO 2011\2011 ;FR.: 3770 ;LOC.: TAPEJARA")</f>
      </c>
      <c r="C57" s="4" t="inlineStr">
        <is>
          <t>Vendido</t>
        </is>
      </c>
      <c r="D57" s="4" t="inlineStr">
        <is>
          <t>99</t>
        </is>
      </c>
      <c r="E57" s="5" t="inlineStr">
        <is>
          <t>131.000,00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=HYPERLINK("https://www.leilaoonline.com.br/lote/detalhe/111069", "312")</f>
      </c>
      <c r="B58" s="4" t="s">
        <f>=HYPERLINK("https://www.leilaoonline.com.br/lote/detalhe/111069", " JD COLHEDORA 3522 ;ANO 2015\2015 ;FR.: 3946 ;LOC.: TAPEJARA")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=HYPERLINK("https://www.leilaoonline.com.br/lote/detalhe/110983", "313")</f>
      </c>
      <c r="B59" s="4" t="s">
        <f>=HYPERLINK("https://www.leilaoonline.com.br/lote/detalhe/110983", " JD COLHEDORA 3522 ;ANO 2014\2014 ;FR.: 18699 ;LOC.: TAPEJARA")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=HYPERLINK("https://www.leilaoonline.com.br/lote/detalhe/111063", "314")</f>
      </c>
      <c r="B60" s="4" t="s">
        <f>=HYPERLINK("https://www.leilaoonline.com.br/lote/detalhe/111063", " COLHEDORA VALTRA BE 1035 ;ANO 2016\2016 ;FR.: 8678 ;LOC.: TAPEJARA")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=HYPERLINK("https://www.leilaoonline.com.br/lote/detalhe/111064", "315")</f>
      </c>
      <c r="B61" s="4" t="s">
        <f>=HYPERLINK("https://www.leilaoonline.com.br/lote/detalhe/111064", " VALTRA BH 205 I ;ANO 2013\2013 ;FR.: 18606 ;LOC.: TAPEJARA")</f>
      </c>
      <c r="C61" s="4" t="inlineStr">
        <is>
          <t>Vendido</t>
        </is>
      </c>
      <c r="D61" s="4" t="inlineStr">
        <is>
          <t>64</t>
        </is>
      </c>
      <c r="E61" s="5" t="inlineStr">
        <is>
          <t>121.000,00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=HYPERLINK("https://www.leilaoonline.com.br/lote/detalhe/111065", "316")</f>
      </c>
      <c r="B62" s="4" t="s">
        <f>=HYPERLINK("https://www.leilaoonline.com.br/lote/detalhe/111065", " VALTRA BH 180  4X4 ;ANO 2007\2007 ;FR.: 3849 ;LOC.: TAPEJARA")</f>
      </c>
      <c r="C62" s="4" t="inlineStr">
        <is>
          <t>Vendido</t>
        </is>
      </c>
      <c r="D62" s="4" t="inlineStr">
        <is>
          <t>53</t>
        </is>
      </c>
      <c r="E62" s="5" t="inlineStr">
        <is>
          <t>82.000,00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=HYPERLINK("https://www.leilaoonline.com.br/lote/detalhe/111070", "317")</f>
      </c>
      <c r="B63" s="4" t="s">
        <f>=HYPERLINK("https://www.leilaoonline.com.br/lote/detalhe/111070", " VALTRA BH 205 i ;ANO 2013\2013 ;FR.: 18607 ;LOC.: TAPEJARA")</f>
      </c>
      <c r="C63" s="4" t="inlineStr">
        <is>
          <t>Vendido</t>
        </is>
      </c>
      <c r="D63" s="4" t="inlineStr">
        <is>
          <t>97</t>
        </is>
      </c>
      <c r="E63" s="5" t="inlineStr">
        <is>
          <t>135.000,00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=HYPERLINK("https://www.leilaoonline.com.br/lote/detalhe/111058", "318")</f>
      </c>
      <c r="B64" s="4" t="s">
        <f>=HYPERLINK("https://www.leilaoonline.com.br/lote/detalhe/111058", " VALTRA BH 185 I 4X4 ;ANO 2007\2007 ;FR.: 3745 ;LOC.: TAPEJARA")</f>
      </c>
      <c r="C64" s="4" t="inlineStr">
        <is>
          <t>Vendido</t>
        </is>
      </c>
      <c r="D64" s="4" t="inlineStr">
        <is>
          <t>76</t>
        </is>
      </c>
      <c r="E64" s="5" t="inlineStr">
        <is>
          <t>112.000,00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=HYPERLINK("https://www.leilaoonline.com.br/lote/detalhe/111071", "319")</f>
      </c>
      <c r="B65" s="4" t="s">
        <f>=HYPERLINK("https://www.leilaoonline.com.br/lote/detalhe/111071", " VALTRA BH210 I 4X4 ;ANO 2016\2016 ;FR.: 3811 ;LOC.: TAPEJARA")</f>
      </c>
      <c r="C65" s="4" t="inlineStr">
        <is>
          <t>Não vendido</t>
        </is>
      </c>
      <c r="D65" s="4" t="inlineStr">
        <is>
          <t>105</t>
        </is>
      </c>
      <c r="E65" s="5" t="inlineStr">
        <is>
          <t>119.000,00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=HYPERLINK("https://www.leilaoonline.com.br/lote/detalhe/111056", "320")</f>
      </c>
      <c r="B66" s="4" t="s">
        <f>=HYPERLINK("https://www.leilaoonline.com.br/lote/detalhe/111056", " VALTRA BH 185 I 4X4 ;ANO 2013\2013 ;FR.: 18600 ;LOC.: TAPEJARA")</f>
      </c>
      <c r="C66" s="4" t="inlineStr">
        <is>
          <t>Vendido</t>
        </is>
      </c>
      <c r="D66" s="4" t="inlineStr">
        <is>
          <t>129</t>
        </is>
      </c>
      <c r="E66" s="5" t="inlineStr">
        <is>
          <t>162.000,00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=HYPERLINK("https://www.leilaoonline.com.br/lote/detalhe/111062", "321")</f>
      </c>
      <c r="B67" s="4" t="s">
        <f>=HYPERLINK("https://www.leilaoonline.com.br/lote/detalhe/111062", " VALTRA BM 100 S 4x4 ;ANO 2003\2003 ;FR.: 3782 ;LOC.: TAPEJARA")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80.000,00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=HYPERLINK("https://www.leilaoonline.com.br/lote/detalhe/111073", "322")</f>
      </c>
      <c r="B68" s="4" t="s">
        <f>=HYPERLINK("https://www.leilaoonline.com.br/lote/detalhe/111073", " VALTRA BH 205 I ;ANO 2011\2011 ;FR.: 3766 ;LOC.: TAPEJARA")</f>
      </c>
      <c r="C68" s="4" t="inlineStr">
        <is>
          <t>Vendido</t>
        </is>
      </c>
      <c r="D68" s="4" t="inlineStr">
        <is>
          <t>78</t>
        </is>
      </c>
      <c r="E68" s="5" t="inlineStr">
        <is>
          <t>129.000,00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=HYPERLINK("https://www.leilaoonline.com.br/lote/detalhe/111072", "323")</f>
      </c>
      <c r="B69" s="4" t="s">
        <f>=HYPERLINK("https://www.leilaoonline.com.br/lote/detalhe/111072", " VALTRA BH 185 I 4X4 ;ANO 2013\2013 ;FR.: 18608 ;LOC.: TAPEJARA")</f>
      </c>
      <c r="C69" s="4" t="inlineStr">
        <is>
          <t>Não vendido</t>
        </is>
      </c>
      <c r="D69" s="4" t="inlineStr">
        <is>
          <t>84</t>
        </is>
      </c>
      <c r="E69" s="5" t="inlineStr">
        <is>
          <t>132.000,00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=HYPERLINK("https://www.leilaoonline.com.br/lote/detalhe/111080", "324")</f>
      </c>
      <c r="B70" s="4" t="s">
        <f>=HYPERLINK("https://www.leilaoonline.com.br/lote/detalhe/111080", " NH TL95E 4x4 ;ANO 2006\2006 ;FR.: 18521 ;LOC.: TAPEJARA")</f>
      </c>
      <c r="C70" s="4" t="inlineStr">
        <is>
          <t>Não vendido</t>
        </is>
      </c>
      <c r="D70" s="4" t="inlineStr">
        <is>
          <t>85</t>
        </is>
      </c>
      <c r="E70" s="5" t="inlineStr">
        <is>
          <t>104.000,00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=HYPERLINK("https://www.leilaoonline.com.br/lote/detalhe/111081", "325")</f>
      </c>
      <c r="B71" s="4" t="s">
        <f>=HYPERLINK("https://www.leilaoonline.com.br/lote/detalhe/111081", " VALTRA BH 145 4x4 ;ANO 2011\2011 ;FR.: 3835 ;LOC.: TAPEJARA")</f>
      </c>
      <c r="C71" s="4" t="inlineStr">
        <is>
          <t>Vendido</t>
        </is>
      </c>
      <c r="D71" s="4" t="inlineStr">
        <is>
          <t>34</t>
        </is>
      </c>
      <c r="E71" s="5" t="inlineStr">
        <is>
          <t>130.000,00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=HYPERLINK("https://www.leilaoonline.com.br/lote/detalhe/111078", "326")</f>
      </c>
      <c r="B72" s="4" t="s">
        <f>=HYPERLINK("https://www.leilaoonline.com.br/lote/detalhe/111078", " VALTRA BH 180  4X4 ;ANO 2006\2006 ;FR.: 3798 ;LOC.: TAPEJARA")</f>
      </c>
      <c r="C72" s="4" t="inlineStr">
        <is>
          <t>Vendido</t>
        </is>
      </c>
      <c r="D72" s="4" t="inlineStr">
        <is>
          <t>22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=HYPERLINK("https://www.leilaoonline.com.br/lote/detalhe/110992", "327")</f>
      </c>
      <c r="B73" s="4" t="s">
        <f>=HYPERLINK("https://www.leilaoonline.com.br/lote/detalhe/110992", " VALTRA BH 205 I ;ANO 2010\2010 ;FR.: 3761 ;LOC.: TAPEJARA")</f>
      </c>
      <c r="C73" s="4" t="inlineStr">
        <is>
          <t>Vendido</t>
        </is>
      </c>
      <c r="D73" s="4" t="inlineStr">
        <is>
          <t>88</t>
        </is>
      </c>
      <c r="E73" s="5" t="inlineStr">
        <is>
          <t>128.000,00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=HYPERLINK("https://www.leilaoonline.com.br/lote/detalhe/110987", "328")</f>
      </c>
      <c r="B74" s="4" t="s">
        <f>=HYPERLINK("https://www.leilaoonline.com.br/lote/detalhe/110987", " CULTIVADOR 1 LINHA  ;ANO 2013\2013 ;FR.: 31309 ;LOC.: TAPEJARA")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=HYPERLINK("https://www.leilaoonline.com.br/lote/detalhe/110985", "330")</f>
      </c>
      <c r="B75" s="4" t="s">
        <f>=HYPERLINK("https://www.leilaoonline.com.br/lote/detalhe/110985", " DISTRIBUIDOR DE TORTA ;ANO 2014\2014 ;FR.: 31192 ;LOC.: TAPEJARA")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7.250,00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=HYPERLINK("https://www.leilaoonline.com.br/lote/detalhe/111077", "331")</f>
      </c>
      <c r="B76" s="4" t="s">
        <f>=HYPERLINK("https://www.leilaoonline.com.br/lote/detalhe/111077", " VOLVO FM12 380 6X4 R ;ANO 2005\2005 ;FR.: 3336 ;LOC.: TAPEJARA")</f>
      </c>
      <c r="C76" s="4" t="inlineStr">
        <is>
          <t>Vendido</t>
        </is>
      </c>
      <c r="D76" s="4" t="inlineStr">
        <is>
          <t>61</t>
        </is>
      </c>
      <c r="E76" s="5" t="inlineStr">
        <is>
          <t>95.000,00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=HYPERLINK("https://www.leilaoonline.com.br/lote/detalhe/110989", "333")</f>
      </c>
      <c r="B77" s="4" t="s">
        <f>=HYPERLINK("https://www.leilaoonline.com.br/lote/detalhe/110989", " VOLVO FH 520 6X4 R ;ANO 2011\2011 ;FR.: 3382 ;LOC.: TAPEJARA")</f>
      </c>
      <c r="C77" s="4" t="inlineStr">
        <is>
          <t>Vendido</t>
        </is>
      </c>
      <c r="D77" s="4" t="inlineStr">
        <is>
          <t>62</t>
        </is>
      </c>
      <c r="E77" s="5" t="inlineStr">
        <is>
          <t>158.000,00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=HYPERLINK("https://www.leilaoonline.com.br/lote/detalhe/110986", "334")</f>
      </c>
      <c r="B78" s="4" t="s">
        <f>=HYPERLINK("https://www.leilaoonline.com.br/lote/detalhe/110986", " REB. CANA PICADA USICAMP ;ANO 2003\2003 ;FR.: 3486 ;LOC.: TAPEJARA")</f>
      </c>
      <c r="C78" s="4" t="inlineStr">
        <is>
          <t>Vendido</t>
        </is>
      </c>
      <c r="D78" s="4" t="inlineStr">
        <is>
          <t>13</t>
        </is>
      </c>
      <c r="E78" s="5" t="inlineStr">
        <is>
          <t>16.000,00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=HYPERLINK("https://www.leilaoonline.com.br/lote/detalhe/111074", "335")</f>
      </c>
      <c r="B79" s="4" t="s">
        <f>=HYPERLINK("https://www.leilaoonline.com.br/lote/detalhe/111074", " REB. CANA PICADA USICAMP ;ANO 2004\2004 ;FR.: 3497 ;LOC.: TAPEJARA")</f>
      </c>
      <c r="C79" s="4" t="inlineStr">
        <is>
          <t>Vendido</t>
        </is>
      </c>
      <c r="D79" s="4" t="inlineStr">
        <is>
          <t>9</t>
        </is>
      </c>
      <c r="E79" s="5" t="inlineStr">
        <is>
          <t>14.000,00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=HYPERLINK("https://www.leilaoonline.com.br/lote/detalhe/111083", "336")</f>
      </c>
      <c r="B80" s="4" t="s">
        <f>=HYPERLINK("https://www.leilaoonline.com.br/lote/detalhe/111083", " REB. CANA PICADA RANDON ;ANO 2006\2006 ;FR.: 3545 ;LOC.: TAPEJARA")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16.000,00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=HYPERLINK("https://www.leilaoonline.com.br/lote/detalhe/110996", "337")</f>
      </c>
      <c r="B81" s="4" t="s">
        <f>=HYPERLINK("https://www.leilaoonline.com.br/lote/detalhe/110996", " REB. CANA PICADA USICAMP ;ANO 2003\2003 ;FR.: 3485 ;LOC.: TAPEJARA")</f>
      </c>
      <c r="C81" s="4" t="inlineStr">
        <is>
          <t>Vendido</t>
        </is>
      </c>
      <c r="D81" s="4" t="inlineStr">
        <is>
          <t>12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=HYPERLINK("https://www.leilaoonline.com.br/lote/detalhe/110988", "338")</f>
      </c>
      <c r="B82" s="4" t="s">
        <f>=HYPERLINK("https://www.leilaoonline.com.br/lote/detalhe/110988", " REB. CANA PICADA USICAMP ;ANO 2006\2006 ;FR.: 3548 ;LOC.: TAPEJARA")</f>
      </c>
      <c r="C82" s="4" t="inlineStr">
        <is>
          <t>Vendido</t>
        </is>
      </c>
      <c r="D82" s="4" t="inlineStr">
        <is>
          <t>13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=HYPERLINK("https://www.leilaoonline.com.br/lote/detalhe/111079", "339")</f>
      </c>
      <c r="B83" s="4" t="s">
        <f>=HYPERLINK("https://www.leilaoonline.com.br/lote/detalhe/111079", " REB. CANA PICADA RANDON  ;ANO 2006\2006 ;FR.: 3542 ;LOC.: TAPEJARA")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=HYPERLINK("https://www.leilaoonline.com.br/lote/detalhe/111086", "340")</f>
      </c>
      <c r="B84" s="4" t="s">
        <f>=HYPERLINK("https://www.leilaoonline.com.br/lote/detalhe/111086", " REB. CANA PICADA USICAMP ;ANO 2006\2006 ;FR.: 3551 ;LOC.: TAPEJARA")</f>
      </c>
      <c r="C84" s="4" t="inlineStr">
        <is>
          <t>Vendido</t>
        </is>
      </c>
      <c r="D84" s="4" t="inlineStr">
        <is>
          <t>9</t>
        </is>
      </c>
      <c r="E84" s="5" t="inlineStr">
        <is>
          <t>16.000,00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=HYPERLINK("https://www.leilaoonline.com.br/lote/detalhe/111076", "341")</f>
      </c>
      <c r="B85" s="4" t="s">
        <f>=HYPERLINK("https://www.leilaoonline.com.br/lote/detalhe/111076", " VOLVO VM 310 6X4 R ;ANO 2007\2008 ;FR.: 3363 ;LOC.: TAPEJARA")</f>
      </c>
      <c r="C85" s="4" t="inlineStr">
        <is>
          <t>Vendido</t>
        </is>
      </c>
      <c r="D85" s="4" t="inlineStr">
        <is>
          <t>15</t>
        </is>
      </c>
      <c r="E85" s="5" t="inlineStr">
        <is>
          <t>54.000,00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=HYPERLINK("https://www.leilaoonline.com.br/lote/detalhe/111084", "342")</f>
      </c>
      <c r="B86" s="4" t="s">
        <f>=HYPERLINK("https://www.leilaoonline.com.br/lote/detalhe/111084", " CARRETA BASC. DISTR. MUDA ;ANO 2017\2017 ;FR.: 31179 ;LOC.: TAPEJARA")</f>
      </c>
      <c r="C86" s="4" t="inlineStr">
        <is>
          <t>Vendido</t>
        </is>
      </c>
      <c r="D86" s="4" t="inlineStr">
        <is>
          <t>30</t>
        </is>
      </c>
      <c r="E86" s="5" t="inlineStr">
        <is>
          <t>18.000,00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=HYPERLINK("https://www.leilaoonline.com.br/lote/detalhe/110994", "343")</f>
      </c>
      <c r="B87" s="4" t="s">
        <f>=HYPERLINK("https://www.leilaoonline.com.br/lote/detalhe/110994", " CARRETA BASC. DISTR. MUDA ;ANO 2017\2017 ;FR.: 31154 ;LOC.: TAPEJARA")</f>
      </c>
      <c r="C87" s="4" t="inlineStr">
        <is>
          <t>Vendido</t>
        </is>
      </c>
      <c r="D87" s="4" t="inlineStr">
        <is>
          <t>36</t>
        </is>
      </c>
      <c r="E87" s="5" t="inlineStr">
        <is>
          <t>18.000,00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=HYPERLINK("https://www.leilaoonline.com.br/lote/detalhe/111075", "344")</f>
      </c>
      <c r="B88" s="4" t="s">
        <f>=HYPERLINK("https://www.leilaoonline.com.br/lote/detalhe/111075", " CARRETA BASC. DISTR. MUDA ;ANO 2016\2016 ;FR.: 31230 ;LOC.: TAPEJARA")</f>
      </c>
      <c r="C88" s="4" t="inlineStr">
        <is>
          <t>Vendido</t>
        </is>
      </c>
      <c r="D88" s="4" t="inlineStr">
        <is>
          <t>22</t>
        </is>
      </c>
      <c r="E88" s="5" t="inlineStr">
        <is>
          <t>14.250,00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=HYPERLINK("https://www.leilaoonline.com.br/lote/detalhe/110991", "345")</f>
      </c>
      <c r="B89" s="4" t="s">
        <f>=HYPERLINK("https://www.leilaoonline.com.br/lote/detalhe/110991", " CARRETA BASC. DISTR. MUDA ;ANO 2017\2017 ;FR.: 31171 ;LOC.: TAPEJARA")</f>
      </c>
      <c r="C89" s="4" t="inlineStr">
        <is>
          <t>Vendido</t>
        </is>
      </c>
      <c r="D89" s="4" t="inlineStr">
        <is>
          <t>25</t>
        </is>
      </c>
      <c r="E89" s="5" t="inlineStr">
        <is>
          <t>15.750,00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=HYPERLINK("https://www.leilaoonline.com.br/lote/detalhe/111094", "346")</f>
      </c>
      <c r="B90" s="4" t="s">
        <f>=HYPERLINK("https://www.leilaoonline.com.br/lote/detalhe/111094", " CARRETA BASC. DISTR. MUDA ;ANO 2017\2017 ;FR.: 31177 ;LOC.: TAPEJARA")</f>
      </c>
      <c r="C90" s="4" t="inlineStr">
        <is>
          <t>Vendido</t>
        </is>
      </c>
      <c r="D90" s="4" t="inlineStr">
        <is>
          <t>29</t>
        </is>
      </c>
      <c r="E90" s="5" t="inlineStr">
        <is>
          <t>18.250,00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=HYPERLINK("https://www.leilaoonline.com.br/lote/detalhe/111091", "347")</f>
      </c>
      <c r="B91" s="4" t="s">
        <f>=HYPERLINK("https://www.leilaoonline.com.br/lote/detalhe/111091", " CARRETA BASC. DISTR. MUDA ;ANO 2017\2017 ;FR.: 31178 ;LOC.: TAPEJARA")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18.750,00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=HYPERLINK("https://www.leilaoonline.com.br/lote/detalhe/111092", "348")</f>
      </c>
      <c r="B92" s="4" t="s">
        <f>=HYPERLINK("https://www.leilaoonline.com.br/lote/detalhe/111092", " CARRETA BASC. DISTR. MUDA ;ANO 2016\2016 ;FR.: 31227 ;LOC.: TAPEJARA")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=HYPERLINK("https://www.leilaoonline.com.br/lote/detalhe/111087", "349")</f>
      </c>
      <c r="B93" s="4" t="s">
        <f>=HYPERLINK("https://www.leilaoonline.com.br/lote/detalhe/111087", " CARRETA BASC. DISTR. MUDA ;ANO 2016\2016 ;FR.: 31228 ;LOC.: TAPEJARA")</f>
      </c>
      <c r="C93" s="4" t="inlineStr">
        <is>
          <t>Vendido</t>
        </is>
      </c>
      <c r="D93" s="4" t="inlineStr">
        <is>
          <t>27</t>
        </is>
      </c>
      <c r="E93" s="5" t="inlineStr">
        <is>
          <t>17.000,00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=HYPERLINK("https://www.leilaoonline.com.br/lote/detalhe/111082", "350")</f>
      </c>
      <c r="B94" s="4" t="s">
        <f>=HYPERLINK("https://www.leilaoonline.com.br/lote/detalhe/111082", " CARRETA BASC. DISTR. MUDA ;ANO 2017\2017 ;FR.: 31162 ;LOC.: TAPEJARA")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17.500,00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=HYPERLINK("https://www.leilaoonline.com.br/lote/detalhe/111090", "354")</f>
      </c>
      <c r="B95" s="4" t="s">
        <f>=HYPERLINK("https://www.leilaoonline.com.br/lote/detalhe/111090", " ONIBUS M.BENZ BUSSCAR ECOSS ;ANO 2008\2008 ;FR.: 3165 ;LOC.: TAPEJARA")</f>
      </c>
      <c r="C95" s="4" t="inlineStr">
        <is>
          <t>Vendido</t>
        </is>
      </c>
      <c r="D95" s="4" t="inlineStr">
        <is>
          <t>22</t>
        </is>
      </c>
      <c r="E95" s="5" t="inlineStr">
        <is>
          <t>20.500,00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=HYPERLINK("https://www.leilaoonline.com.br/lote/detalhe/111100", "356")</f>
      </c>
      <c r="B96" s="4" t="s">
        <f>=HYPERLINK("https://www.leilaoonline.com.br/lote/detalhe/111100", " ONIBUS M.BENZ BUSSCAR ECOSS ;ANO 2008\2008 ;FR.: 3163 ;LOC.: TAPEJARA")</f>
      </c>
      <c r="C96" s="4" t="inlineStr">
        <is>
          <t>Vendido</t>
        </is>
      </c>
      <c r="D96" s="4" t="inlineStr">
        <is>
          <t>20</t>
        </is>
      </c>
      <c r="E96" s="5" t="inlineStr">
        <is>
          <t>19.500,00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=HYPERLINK("https://www.leilaoonline.com.br/lote/detalhe/111101", "360")</f>
      </c>
      <c r="B97" s="4" t="s">
        <f>=HYPERLINK("https://www.leilaoonline.com.br/lote/detalhe/111101", " M.BENZ L 2213 ;ANO 1984\1984 ;FR.: 3184 ;LOC.: TAPEJARA")</f>
      </c>
      <c r="C97" s="4" t="inlineStr">
        <is>
          <t>Não vendido</t>
        </is>
      </c>
      <c r="D97" s="4" t="inlineStr">
        <is>
          <t>73</t>
        </is>
      </c>
      <c r="E97" s="5" t="inlineStr">
        <is>
          <t>58.500,00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=HYPERLINK("https://www.leilaoonline.com.br/lote/detalhe/110998", "361")</f>
      </c>
      <c r="B98" s="4" t="s">
        <f>=HYPERLINK("https://www.leilaoonline.com.br/lote/detalhe/110998", " M.BENZ L 2216 ;ANO 1985\1985 ;FR.: 18221 ;LOC.: TAPEJARA")</f>
      </c>
      <c r="C98" s="4" t="inlineStr">
        <is>
          <t>Não vendido</t>
        </is>
      </c>
      <c r="D98" s="4" t="inlineStr">
        <is>
          <t>76</t>
        </is>
      </c>
      <c r="E98" s="5" t="inlineStr">
        <is>
          <t>69.000,00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=HYPERLINK("https://www.leilaoonline.com.br/lote/detalhe/110993", "362")</f>
      </c>
      <c r="B99" s="4" t="s">
        <f>=HYPERLINK("https://www.leilaoonline.com.br/lote/detalhe/110993", " CARRETA BASC. DISTR. MUDA ;ANO 2017\2017 ;FR.: 31176 ;LOC.: TAPEJARA")</f>
      </c>
      <c r="C99" s="4" t="inlineStr">
        <is>
          <t>Não vendido</t>
        </is>
      </c>
      <c r="D99" s="4" t="inlineStr">
        <is>
          <t>23</t>
        </is>
      </c>
      <c r="E99" s="5" t="inlineStr">
        <is>
          <t>14.250,00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=HYPERLINK("https://www.leilaoonline.com.br/lote/detalhe/111085", "363")</f>
      </c>
      <c r="B100" s="4" t="s">
        <f>=HYPERLINK("https://www.leilaoonline.com.br/lote/detalhe/111085", " CARRETA BASC. DISTR. MUDA ;ANO 2017\2017 ;FR.: 31153 ;LOC.: TAPEJARA")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14.750,00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=HYPERLINK("https://www.leilaoonline.com.br/lote/detalhe/110995", "364")</f>
      </c>
      <c r="B101" s="4" t="s">
        <f>=HYPERLINK("https://www.leilaoonline.com.br/lote/detalhe/110995", " M. BENZ 2726K 6x4 ;ANO 2010\2010 ;FR.: 4204 ;LOC.: TAPEJARA")</f>
      </c>
      <c r="C101" s="4" t="inlineStr">
        <is>
          <t>Lote retirado</t>
        </is>
      </c>
      <c r="D101" s="4" t="inlineStr">
        <is>
          <t>32</t>
        </is>
      </c>
      <c r="E101" s="5" t="inlineStr">
        <is>
          <t>109.000,00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=HYPERLINK("https://www.leilaoonline.com.br/lote/detalhe/111088", "365")</f>
      </c>
      <c r="B102" s="4" t="s">
        <f>=HYPERLINK("https://www.leilaoonline.com.br/lote/detalhe/111088", " VOLVO FM12 380 6X4 R ;ANO 2004\2004 ;FR.: 3325 ;LOC.: TAPEJARA")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33.000,00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=HYPERLINK("https://www.leilaoonline.com.br/lote/detalhe/111002", "366")</f>
      </c>
      <c r="B103" s="4" t="s">
        <f>=HYPERLINK("https://www.leilaoonline.com.br/lote/detalhe/111002", " M. BENZ AXOR 2831  6X4 ;ANO 2006\2006 ;FR.: 3179 ;LOC.: TAPEJARA")</f>
      </c>
      <c r="C103" s="4" t="inlineStr">
        <is>
          <t>Vendido</t>
        </is>
      </c>
      <c r="D103" s="4" t="inlineStr">
        <is>
          <t>59</t>
        </is>
      </c>
      <c r="E103" s="5" t="inlineStr">
        <is>
          <t>100.000,00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=HYPERLINK("https://www.leilaoonline.com.br/lote/detalhe/111102", "368")</f>
      </c>
      <c r="B104" s="4" t="s">
        <f>=HYPERLINK("https://www.leilaoonline.com.br/lote/detalhe/111102", " REB. CANA PICADA USICAMP ;ANO 2003\2003 ;FR.: 3484 ;LOC.: TAPEJARA")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=HYPERLINK("https://www.leilaoonline.com.br/lote/detalhe/111089", "369")</f>
      </c>
      <c r="B105" s="4" t="s">
        <f>=HYPERLINK("https://www.leilaoonline.com.br/lote/detalhe/111089", " REB. CANA PICADA USICAMP;ANO 2005\2005 ;FR.: 3505 ;LOC.: TAPEJARA")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=HYPERLINK("https://www.leilaoonline.com.br/lote/detalhe/111099", "370")</f>
      </c>
      <c r="B106" s="4" t="s">
        <f>=HYPERLINK("https://www.leilaoonline.com.br/lote/detalhe/111099", " REB. CANA PICADA USICAMP ;ANO 2004\2004 ;FR.: 3498 ;LOC.: TAPEJARA")</f>
      </c>
      <c r="C106" s="4" t="inlineStr">
        <is>
          <t>Vendido</t>
        </is>
      </c>
      <c r="D106" s="4" t="inlineStr">
        <is>
          <t>11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=HYPERLINK("https://www.leilaoonline.com.br/lote/detalhe/111003", "371")</f>
      </c>
      <c r="B107" s="4" t="s">
        <f>=HYPERLINK("https://www.leilaoonline.com.br/lote/detalhe/111003", " REB. CANA PICADA USICAMP ;ANO 2006\2006 ;FR.: 3552 ;LOC.: TAPEJARA")</f>
      </c>
      <c r="C107" s="4" t="inlineStr">
        <is>
          <t>Vendido</t>
        </is>
      </c>
      <c r="D107" s="4" t="inlineStr">
        <is>
          <t>11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=HYPERLINK("https://www.leilaoonline.com.br/lote/detalhe/111093", "372")</f>
      </c>
      <c r="B108" s="4" t="s">
        <f>=HYPERLINK("https://www.leilaoonline.com.br/lote/detalhe/111093", " REB. CANA PICADA USICAMP ;ANO 2006\2006 ;FR.: 3528 ;LOC.: TAPEJARA")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=HYPERLINK("https://www.leilaoonline.com.br/lote/detalhe/111097", "373")</f>
      </c>
      <c r="B109" s="4" t="s">
        <f>=HYPERLINK("https://www.leilaoonline.com.br/lote/detalhe/111097", " REB. CANA PICADA USICAMP ;ANO 2004\2004 ;FR.: 3490 ;LOC.: TAPEJARA")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=HYPERLINK("https://www.leilaoonline.com.br/lote/detalhe/110999", "374")</f>
      </c>
      <c r="B110" s="4" t="s">
        <f>=HYPERLINK("https://www.leilaoonline.com.br/lote/detalhe/110999", " REB. CANA PICADA USICAMP ;ANO 2006\2006 ;FR.: 3554 ;LOC.: TAPEJARA")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=HYPERLINK("https://www.leilaoonline.com.br/lote/detalhe/111001", "375")</f>
      </c>
      <c r="B111" s="4" t="s">
        <f>=HYPERLINK("https://www.leilaoonline.com.br/lote/detalhe/111001", " REB. CANA PICADA USICAMP ;ANO 2004\2004 ;FR.: 3494 ;LOC.: TAPEJARA")</f>
      </c>
      <c r="C111" s="4" t="inlineStr">
        <is>
          <t>Vendido</t>
        </is>
      </c>
      <c r="D111" s="4" t="inlineStr">
        <is>
          <t>12</t>
        </is>
      </c>
      <c r="E111" s="5" t="inlineStr">
        <is>
          <t>15.500,00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=HYPERLINK("https://www.leilaoonline.com.br/lote/detalhe/111096", "376")</f>
      </c>
      <c r="B112" s="4" t="s">
        <f>=HYPERLINK("https://www.leilaoonline.com.br/lote/detalhe/111096", " REB. CANA PICADA USICAMP ;ANO 2004\2004 ;FR.: 3496 ;LOC.: TAPEJARA")</f>
      </c>
      <c r="C112" s="4" t="inlineStr">
        <is>
          <t>Vendido</t>
        </is>
      </c>
      <c r="D112" s="4" t="inlineStr">
        <is>
          <t>11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=HYPERLINK("https://www.leilaoonline.com.br/lote/detalhe/111095", "377")</f>
      </c>
      <c r="B113" s="4" t="s">
        <f>=HYPERLINK("https://www.leilaoonline.com.br/lote/detalhe/111095", " REB. CANA PICADA USICAMP ;ANO 2004\2004 ;FR.: 3502 ;LOC.: TAPEJARA")</f>
      </c>
      <c r="C113" s="4" t="inlineStr">
        <is>
          <t>Vendido</t>
        </is>
      </c>
      <c r="D113" s="4" t="inlineStr">
        <is>
          <t>11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=HYPERLINK("https://www.leilaoonline.com.br/lote/detalhe/110997", "378")</f>
      </c>
      <c r="B114" s="4" t="s">
        <f>=HYPERLINK("https://www.leilaoonline.com.br/lote/detalhe/110997", " REB. CANA PICADA USICAMP ;ANO 2002\2002 ;FR.: 3464 ;LOC.: TAPEJARA")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15.500,00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=HYPERLINK("https://www.leilaoonline.com.br/lote/detalhe/111098", "379")</f>
      </c>
      <c r="B115" s="4" t="s">
        <f>=HYPERLINK("https://www.leilaoonline.com.br/lote/detalhe/111098", " REB. CANA PICADA RANDON;ANO 2002\2002 ;FR.: 3537 ;LOC.: TAPEJARA")</f>
      </c>
      <c r="C115" s="4" t="inlineStr">
        <is>
          <t>Lote retirado</t>
        </is>
      </c>
      <c r="D115" s="4" t="inlineStr">
        <is>
          <t>3</t>
        </is>
      </c>
      <c r="E115" s="5" t="inlineStr">
        <is>
          <t>11.000,00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=HYPERLINK("https://www.leilaoonline.com.br/lote/detalhe/111004", "380")</f>
      </c>
      <c r="B116" s="4" t="s">
        <f>=HYPERLINK("https://www.leilaoonline.com.br/lote/detalhe/111004", " REB. CANA PICADA USICAMP ;ANO 2006\2006 ;FR.: 3531 ;LOC.: TAPEJARA")</f>
      </c>
      <c r="C116" s="4" t="inlineStr">
        <is>
          <t>Vendido</t>
        </is>
      </c>
      <c r="D116" s="4" t="inlineStr">
        <is>
          <t>10</t>
        </is>
      </c>
      <c r="E116" s="5" t="inlineStr">
        <is>
          <t>14.500,00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=HYPERLINK("https://www.leilaoonline.com.br/lote/detalhe/111103", "381")</f>
      </c>
      <c r="B117" s="4" t="s">
        <f>=HYPERLINK("https://www.leilaoonline.com.br/lote/detalhe/111103", " REB. CANA PICADA USICAMP ;ANO 2005\2005 ;FR.: 3506 ;LOC.: TAPEJARA")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15.000,00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=HYPERLINK("https://www.leilaoonline.com.br/lote/detalhe/111112", "382")</f>
      </c>
      <c r="B118" s="4" t="s">
        <f>=HYPERLINK("https://www.leilaoonline.com.br/lote/detalhe/111112", " REB. CANA PICADA USICAMP ;ANO 2006\2006 ;FR.: 3532 ;LOC.: TAPEJARA")</f>
      </c>
      <c r="C118" s="4" t="inlineStr">
        <is>
          <t>Vendido</t>
        </is>
      </c>
      <c r="D118" s="4" t="inlineStr">
        <is>
          <t>9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=HYPERLINK("https://www.leilaoonline.com.br/lote/detalhe/111108", "383")</f>
      </c>
      <c r="B119" s="4" t="s">
        <f>=HYPERLINK("https://www.leilaoonline.com.br/lote/detalhe/111108", " REB. CANA PICADA RANDON ;ANO 2006\2006 ;FR.: 3544 ;LOC.: TAPEJARA")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=HYPERLINK("https://www.leilaoonline.com.br/lote/detalhe/111115", "384")</f>
      </c>
      <c r="B120" s="4" t="s">
        <f>=HYPERLINK("https://www.leilaoonline.com.br/lote/detalhe/111115", " REB. CANA PICADA USICAMP ;ANO 2006\2006 ;FR.: 3530 ;LOC.: TAPEJARA")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=HYPERLINK("https://www.leilaoonline.com.br/lote/detalhe/111128", "385")</f>
      </c>
      <c r="B121" s="4" t="s">
        <f>=HYPERLINK("https://www.leilaoonline.com.br/lote/detalhe/111128", " REB. CANA PICADA USICAMP ;ANO 2006\2006 ;FR.: 3525 ;LOC.: TAPEJARA")</f>
      </c>
      <c r="C121" s="4" t="inlineStr">
        <is>
          <t>Não vendido</t>
        </is>
      </c>
      <c r="D121" s="4" t="inlineStr">
        <is>
          <t>10</t>
        </is>
      </c>
      <c r="E121" s="5" t="inlineStr">
        <is>
          <t>14.500,00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=HYPERLINK("https://www.leilaoonline.com.br/lote/detalhe/111104", "386")</f>
      </c>
      <c r="B122" s="4" t="s">
        <f>=HYPERLINK("https://www.leilaoonline.com.br/lote/detalhe/111104", " REB. CANA PICADA USICAMP ;ANO 2004\2004 ;FR.: 3500 ;LOC.: TAPEJARA")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=HYPERLINK("https://www.leilaoonline.com.br/lote/detalhe/111106", "387")</f>
      </c>
      <c r="B123" s="4" t="s">
        <f>=HYPERLINK("https://www.leilaoonline.com.br/lote/detalhe/111106", " REB. CANA PICADA USICAMP;ANO 2006\2006 ;FR.: 3550 ;LOC.: TAPEJARA")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15.500,00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=HYPERLINK("https://www.leilaoonline.com.br/lote/detalhe/111131", "388")</f>
      </c>
      <c r="B124" s="4" t="s">
        <f>=HYPERLINK("https://www.leilaoonline.com.br/lote/detalhe/111131", " REB. CANA PICADA USICAMP ;ANO 2006\2006 ;FR.: 3549 ;LOC.: TAPEJARA")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=HYPERLINK("https://www.leilaoonline.com.br/lote/detalhe/111120", "389")</f>
      </c>
      <c r="B125" s="4" t="s">
        <f>=HYPERLINK("https://www.leilaoonline.com.br/lote/detalhe/111120", " REB. CANA PICADA USICAMP; ANO 2006\2006 ;FR.: 3546 ;LOC.: TAPEJARA")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=HYPERLINK("https://www.leilaoonline.com.br/lote/detalhe/111118", "390")</f>
      </c>
      <c r="B126" s="4" t="s">
        <f>=HYPERLINK("https://www.leilaoonline.com.br/lote/detalhe/111118", " ONIBUS M. BENZ OF 1620 ;ANO 1995\1996 ;FR.: 3149 ;LOC.: TAPEJARA")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=HYPERLINK("https://www.leilaoonline.com.br/lote/detalhe/111114", "391")</f>
      </c>
      <c r="B127" s="4" t="s">
        <f>=HYPERLINK("https://www.leilaoonline.com.br/lote/detalhe/111114", " VOLVO FH 520 6X4 R ;ANO 2011\2011 ;FR.: 3381 ;LOC.: TAPEJARA")</f>
      </c>
      <c r="C127" s="4" t="inlineStr">
        <is>
          <t>Vendido</t>
        </is>
      </c>
      <c r="D127" s="4" t="inlineStr">
        <is>
          <t>112</t>
        </is>
      </c>
      <c r="E127" s="5" t="inlineStr">
        <is>
          <t>172.000,00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=HYPERLINK("https://www.leilaoonline.com.br/lote/detalhe/111127", "393")</f>
      </c>
      <c r="B128" s="4" t="s">
        <f>=HYPERLINK("https://www.leilaoonline.com.br/lote/detalhe/111127", " M. BENZ 710 ;ANO 2001\2001 ;FR.: 3074 ;LOC.: TAPEJARA")</f>
      </c>
      <c r="C128" s="4" t="inlineStr">
        <is>
          <t>Vendido</t>
        </is>
      </c>
      <c r="D128" s="4" t="inlineStr">
        <is>
          <t>44</t>
        </is>
      </c>
      <c r="E128" s="5" t="inlineStr">
        <is>
          <t>57.500,00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=HYPERLINK("https://www.leilaoonline.com.br/lote/detalhe/111107", "394")</f>
      </c>
      <c r="B129" s="4" t="s">
        <f>=HYPERLINK("https://www.leilaoonline.com.br/lote/detalhe/111107", " TRANSBORDO VT10 Bi TANDEM ;ANO 2014\2014 ;FR.: 31224 ;LOC.: TAPEJARA")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18.000,00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=HYPERLINK("https://www.leilaoonline.com.br/lote/detalhe/111135", "395")</f>
      </c>
      <c r="B130" s="4" t="s">
        <f>=HYPERLINK("https://www.leilaoonline.com.br/lote/detalhe/111135", " VALTRA 1280 PCR 4x4 ;ANO 2007\2007 ;FR.: 3915 ;LOC.: TAPEJARA")</f>
      </c>
      <c r="C130" s="4" t="inlineStr">
        <is>
          <t>Vendido</t>
        </is>
      </c>
      <c r="D130" s="4" t="inlineStr">
        <is>
          <t>19</t>
        </is>
      </c>
      <c r="E130" s="5" t="inlineStr">
        <is>
          <t>44.000,00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=HYPERLINK("https://www.leilaoonline.com.br/lote/detalhe/111105", "396")</f>
      </c>
      <c r="B131" s="4" t="s">
        <f>=HYPERLINK("https://www.leilaoonline.com.br/lote/detalhe/111105", " SULCADOR 2 LINHAS ;ANO 2012\2012 ;FR.: 31248 ;LOC.: TAPEJARA")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3.750,00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=HYPERLINK("https://www.leilaoonline.com.br/lote/detalhe/111116", "397")</f>
      </c>
      <c r="B132" s="4" t="s">
        <f>=HYPERLINK("https://www.leilaoonline.com.br/lote/detalhe/111116", " DISTRIBUIDOR DE TORTA ;ANO 2012\2012 ;FR.: 31258 ;LOC.: TAPEJARA")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3.500,00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=HYPERLINK("https://www.leilaoonline.com.br/lote/detalhe/111132", "398")</f>
      </c>
      <c r="B133" s="4" t="s">
        <f>=HYPERLINK("https://www.leilaoonline.com.br/lote/detalhe/111132", " REB. CANA PICADA USICAMP ;ANO 2004\2004 ;FR.: 3501 ;LOC.: TAPEJARA")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15.500,00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=HYPERLINK("https://www.leilaoonline.com.br/lote/detalhe/111133", "399")</f>
      </c>
      <c r="B134" s="4" t="s">
        <f>=HYPERLINK("https://www.leilaoonline.com.br/lote/detalhe/111133", " CALCAREADEIRA ;ANO 2014\2014 ;FR.: 31220 ;LOC.: TAPEJARA")</f>
      </c>
      <c r="C134" s="4" t="inlineStr">
        <is>
          <t>Não vendido</t>
        </is>
      </c>
      <c r="D134" s="4" t="inlineStr">
        <is>
          <t>19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=HYPERLINK("https://www.leilaoonline.com.br/lote/detalhe/111137", "400")</f>
      </c>
      <c r="B135" s="4" t="s">
        <f>=HYPERLINK("https://www.leilaoonline.com.br/lote/detalhe/111137", " REB. CANA PICADA USICAMP ;ANO 2006\2006 ;FR.: 3547 ;LOC.: TAPEJARA")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15.500,00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=HYPERLINK("https://www.leilaoonline.com.br/lote/detalhe/111000", "401")</f>
      </c>
      <c r="B136" s="4" t="s">
        <f>=HYPERLINK("https://www.leilaoonline.com.br/lote/detalhe/111000", " REB. CANA PICADA USICAMP;ANO 2006\2006 ;FR.: 3527 ;LOC.: TAPEJARA")</f>
      </c>
      <c r="C136" s="4" t="inlineStr">
        <is>
          <t>Vendido</t>
        </is>
      </c>
      <c r="D136" s="4" t="inlineStr">
        <is>
          <t>12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=HYPERLINK("https://www.leilaoonline.com.br/lote/detalhe/111140", "402")</f>
      </c>
      <c r="B137" s="4" t="s">
        <f>=HYPERLINK("https://www.leilaoonline.com.br/lote/detalhe/111140", " REB. CANA PICADA  RANDON ;ANO 2006\2006 ;FR.: 3538 ;LOC.: TAPEJARA")</f>
      </c>
      <c r="C137" s="4" t="inlineStr">
        <is>
          <t>Vendido</t>
        </is>
      </c>
      <c r="D137" s="4" t="inlineStr">
        <is>
          <t>16</t>
        </is>
      </c>
      <c r="E137" s="5" t="inlineStr">
        <is>
          <t>17.500,00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=HYPERLINK("https://www.leilaoonline.com.br/lote/detalhe/111141", "404")</f>
      </c>
      <c r="B138" s="4" t="s">
        <f>=HYPERLINK("https://www.leilaoonline.com.br/lote/detalhe/111141", " DISTRIBUIDOR DE TORTA ;ANO 2012\2012 ;FR.: 31282 ;LOC.: TAPEJARA")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=HYPERLINK("https://www.leilaoonline.com.br/lote/detalhe/111007", "405")</f>
      </c>
      <c r="B139" s="4" t="s">
        <f>=HYPERLINK("https://www.leilaoonline.com.br/lote/detalhe/111007", " TRANSBORDO VT10 Bi TANDEM ;ANO 2014\2014 ;FR.: 30698 ;LOC.: TAPEJARA")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11.500,00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=HYPERLINK("https://www.leilaoonline.com.br/lote/detalhe/111009", "406")</f>
      </c>
      <c r="B140" s="4" t="s">
        <f>=HYPERLINK("https://www.leilaoonline.com.br/lote/detalhe/111009", " TRANSBORDO VT10 Bi TANDEM ;ANO 2014\2014 ;FR.: 30668 ;LOC.: TAPEJARA")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10.500,00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=HYPERLINK("https://www.leilaoonline.com.br/lote/detalhe/111008", "411")</f>
      </c>
      <c r="B141" s="4" t="s">
        <f>=HYPERLINK("https://www.leilaoonline.com.br/lote/detalhe/111008", " ESCAVADEIRA 320 D/DL ;ANO 2013\2013 ;FR.: 3709 ;LOC.: MARINGÁ/PR")</f>
      </c>
      <c r="C141" s="4" t="inlineStr">
        <is>
          <t>Não vendido</t>
        </is>
      </c>
      <c r="D141" s="4" t="inlineStr">
        <is>
          <t>59</t>
        </is>
      </c>
      <c r="E141" s="5" t="inlineStr">
        <is>
          <t>268.500,00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=HYPERLINK("https://www.leilaoonline.com.br/lote/detalhe/111010", "421")</f>
      </c>
      <c r="B142" s="4" t="s">
        <f>=HYPERLINK("https://www.leilaoonline.com.br/lote/detalhe/111010", " VALTRA BH 205 i ;ANO 2013\2013 ;FR.: 18609 ;LOC.: TAPEJARA")</f>
      </c>
      <c r="C142" s="4" t="inlineStr">
        <is>
          <t>Não vendido</t>
        </is>
      </c>
      <c r="D142" s="4" t="inlineStr">
        <is>
          <t>76</t>
        </is>
      </c>
      <c r="E142" s="5" t="inlineStr">
        <is>
          <t>154.897,89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=HYPERLINK("https://www.leilaoonline.com.br/lote/detalhe/111030", "422")</f>
      </c>
      <c r="B143" s="4" t="s">
        <f>=HYPERLINK("https://www.leilaoonline.com.br/lote/detalhe/111030", " VALTRA 1280 PCR 4x4 ;ANO 2007\2007 ;FR.: 3909 ;LOC.: TAPEJARA")</f>
      </c>
      <c r="C143" s="4" t="inlineStr">
        <is>
          <t>Vendido</t>
        </is>
      </c>
      <c r="D143" s="4" t="inlineStr">
        <is>
          <t>65</t>
        </is>
      </c>
      <c r="E143" s="5" t="inlineStr">
        <is>
          <t>101.000,00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=HYPERLINK("https://www.leilaoonline.com.br/lote/detalhe/111021", "424")</f>
      </c>
      <c r="B144" s="4" t="s">
        <f>=HYPERLINK("https://www.leilaoonline.com.br/lote/detalhe/111021", " JD COLHEDORA 3522 ;ANO 2015\2015 ;FR.: 18707 ;LOC.: TAPEJARA")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=HYPERLINK("https://www.leilaoonline.com.br/lote/detalhe/111020", "425")</f>
      </c>
      <c r="B145" s="4" t="s">
        <f>=HYPERLINK("https://www.leilaoonline.com.br/lote/detalhe/111020", " TRANSBORDO VT8  ;ANO 2007\2007 ;FR.: 31405 ;LOC.: TAPEJARA")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=HYPERLINK("https://www.leilaoonline.com.br/lote/detalhe/111018", "426")</f>
      </c>
      <c r="B146" s="4" t="s">
        <f>=HYPERLINK("https://www.leilaoonline.com.br/lote/detalhe/111018", " REB. CANA PICADA USICAMP ;ANO 2004\2004 ;FR.: 3499 ;LOC.: TAPEJARA")</f>
      </c>
      <c r="C146" s="4" t="inlineStr">
        <is>
          <t>Vendido</t>
        </is>
      </c>
      <c r="D146" s="4" t="inlineStr">
        <is>
          <t>13</t>
        </is>
      </c>
      <c r="E146" s="5" t="inlineStr">
        <is>
          <t>16.000,00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=HYPERLINK("https://www.leilaoonline.com.br/lote/detalhe/111027", "427")</f>
      </c>
      <c r="B147" s="4" t="s">
        <f>=HYPERLINK("https://www.leilaoonline.com.br/lote/detalhe/111027", " REB. CANA PICADA USICAMP ;ANO 2004\2004 ;FR.: 3503 ;LOC.: TAPEJARA")</f>
      </c>
      <c r="C147" s="4" t="inlineStr">
        <is>
          <t>Vendido</t>
        </is>
      </c>
      <c r="D147" s="4" t="inlineStr">
        <is>
          <t>13</t>
        </is>
      </c>
      <c r="E147" s="5" t="inlineStr">
        <is>
          <t>16.000,00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=HYPERLINK("https://www.leilaoonline.com.br/lote/detalhe/111025", "477")</f>
      </c>
      <c r="B148" s="4" t="s">
        <f>=HYPERLINK("https://www.leilaoonline.com.br/lote/detalhe/111025", " MICRO ONIBUS VW MPOLO SENIOR ;ANO 2011\2012 ;FR.: 1092 ;LOC.: IGUATEMI")</f>
      </c>
      <c r="C148" s="4" t="inlineStr">
        <is>
          <t>Vendido</t>
        </is>
      </c>
      <c r="D148" s="4" t="inlineStr">
        <is>
          <t>9</t>
        </is>
      </c>
      <c r="E148" s="5" t="inlineStr">
        <is>
          <t>28.000,00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=HYPERLINK("https://www.leilaoonline.com.br/lote/detalhe/111011", "478")</f>
      </c>
      <c r="B149" s="4" t="s">
        <f>=HYPERLINK("https://www.leilaoonline.com.br/lote/detalhe/111011", " VOLVO FM12 380 6X4 R ;ANO 2004\2004 ;FR.: 1334 ;LOC.: IGUATEMI")</f>
      </c>
      <c r="C149" s="4" t="inlineStr">
        <is>
          <t>Vendido</t>
        </is>
      </c>
      <c r="D149" s="4" t="inlineStr">
        <is>
          <t>39</t>
        </is>
      </c>
      <c r="E149" s="5" t="inlineStr">
        <is>
          <t>81.000,00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=HYPERLINK("https://www.leilaoonline.com.br/lote/detalhe/111013", "479")</f>
      </c>
      <c r="B150" s="4" t="s">
        <f>=HYPERLINK("https://www.leilaoonline.com.br/lote/detalhe/111013", " MICRO ONIBUS VW MPOLO SENIOR ;ANO 2011\2012 ;FR.: 1091 ;LOC.: IGUATEMI")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=HYPERLINK("https://www.leilaoonline.com.br/lote/detalhe/111012", "480")</f>
      </c>
      <c r="B151" s="4" t="s">
        <f>=HYPERLINK("https://www.leilaoonline.com.br/lote/detalhe/111012", " MICRO ONIBUS VW MPOLO SENIOR ;ANO 2011\2012 ;FR.: 1090 ;LOC.: IGUATEMI")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27.000,00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=HYPERLINK("https://www.leilaoonline.com.br/lote/detalhe/111016", "481")</f>
      </c>
      <c r="B152" s="4" t="s">
        <f>=HYPERLINK("https://www.leilaoonline.com.br/lote/detalhe/111016", " MICRO ONIBUS VW MPOLO SENIOR ;ANO 2011\2012 ;FR.: 1093 ;LOC.: IGUATEMI")</f>
      </c>
      <c r="C152" s="4" t="inlineStr">
        <is>
          <t>Vendido</t>
        </is>
      </c>
      <c r="D152" s="4" t="inlineStr">
        <is>
          <t>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=HYPERLINK("https://www.leilaoonline.com.br/lote/detalhe/111029", "482")</f>
      </c>
      <c r="B153" s="4" t="s">
        <f>=HYPERLINK("https://www.leilaoonline.com.br/lote/detalhe/111029", " VALTRA BH 145 4x4 ;ANO 2011\2011 ;FR.: 13090004 ;LOC.: IGUATEMI")</f>
      </c>
      <c r="C153" s="4" t="inlineStr">
        <is>
          <t>Vendido</t>
        </is>
      </c>
      <c r="D153" s="4" t="inlineStr">
        <is>
          <t>110</t>
        </is>
      </c>
      <c r="E153" s="5" t="inlineStr">
        <is>
          <t>150.000,00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=HYPERLINK("https://www.leilaoonline.com.br/lote/detalhe/111028", "483")</f>
      </c>
      <c r="B154" s="4" t="s">
        <f>=HYPERLINK("https://www.leilaoonline.com.br/lote/detalhe/111028", " VALTRA BH 145 4x4 ;ANO 2012\2012 ;FR.: 13090007 ;LOC.: IGUATEMI")</f>
      </c>
      <c r="C154" s="4" t="inlineStr">
        <is>
          <t>Vendido</t>
        </is>
      </c>
      <c r="D154" s="4" t="inlineStr">
        <is>
          <t>116</t>
        </is>
      </c>
      <c r="E154" s="5" t="inlineStr">
        <is>
          <t>158.000,00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=HYPERLINK("https://www.leilaoonline.com.br/lote/detalhe/111023", "484")</f>
      </c>
      <c r="B155" s="4" t="s">
        <f>=HYPERLINK("https://www.leilaoonline.com.br/lote/detalhe/111023", " VV FM 440 6X4 R ;ANO 2006\2007 ;FR.: 11100006 ;LOC.: IGUATEMI")</f>
      </c>
      <c r="C155" s="4" t="inlineStr">
        <is>
          <t>Vendido</t>
        </is>
      </c>
      <c r="D155" s="4" t="inlineStr">
        <is>
          <t>57</t>
        </is>
      </c>
      <c r="E155" s="5" t="inlineStr">
        <is>
          <t>96.000,00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=HYPERLINK("https://www.leilaoonline.com.br/lote/detalhe/111026", "485")</f>
      </c>
      <c r="B156" s="4" t="s">
        <f>=HYPERLINK("https://www.leilaoonline.com.br/lote/detalhe/111026", " VALTRA BM 100 S 4x4 ;ANO 2003\2003 ;FR.: 1810 ;LOC.: IGUATEMI")</f>
      </c>
      <c r="C156" s="4" t="inlineStr">
        <is>
          <t>Vendido</t>
        </is>
      </c>
      <c r="D156" s="4" t="inlineStr">
        <is>
          <t>24</t>
        </is>
      </c>
      <c r="E156" s="5" t="inlineStr">
        <is>
          <t>88.000,00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=HYPERLINK("https://www.leilaoonline.com.br/lote/detalhe/111024", "486")</f>
      </c>
      <c r="B157" s="4" t="s">
        <f>=HYPERLINK("https://www.leilaoonline.com.br/lote/detalhe/111024", " VALTRA BH 145 4x4 ;ANO 2012\2012 ;FR.: 13090008 ;LOC.: IGUATEMI")</f>
      </c>
      <c r="C157" s="4" t="inlineStr">
        <is>
          <t>Vendido</t>
        </is>
      </c>
      <c r="D157" s="4" t="inlineStr">
        <is>
          <t>82</t>
        </is>
      </c>
      <c r="E157" s="5" t="inlineStr">
        <is>
          <t>146.500,00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=HYPERLINK("https://www.leilaoonline.com.br/lote/detalhe/111031", "487")</f>
      </c>
      <c r="B158" s="4" t="s">
        <f>=HYPERLINK("https://www.leilaoonline.com.br/lote/detalhe/111031", " PA CARREGADEIRA CAT 938H ;ANO 2011\2011 ;FR.: 13050005 ;LOC.: IGUATEMI")</f>
      </c>
      <c r="C158" s="4" t="inlineStr">
        <is>
          <t>Vendido</t>
        </is>
      </c>
      <c r="D158" s="4" t="inlineStr">
        <is>
          <t>54</t>
        </is>
      </c>
      <c r="E158" s="5" t="inlineStr">
        <is>
          <t>174.000,00</t>
        </is>
      </c>
      <c r="F158" s="4" t="inlineStr">
        <is>
          <t>1500.00</t>
        </is>
      </c>
    </row>
    <row collapsed="false" customFormat="false" customHeight="false" hidden="false" ht="12.1" outlineLevel="0" r="159">
      <c r="A159" s="5" t="s">
        <f>=HYPERLINK("https://www.leilaoonline.com.br/lote/detalhe/111019", "489")</f>
      </c>
      <c r="B159" s="4" t="s">
        <f>=HYPERLINK("https://www.leilaoonline.com.br/lote/detalhe/111019", " VALTRA BH 145 4x4 ;ANO 2011\2011 ;FR.: 13090003 ;LOC.: IGUATEMI")</f>
      </c>
      <c r="C159" s="4" t="inlineStr">
        <is>
          <t>Vendido</t>
        </is>
      </c>
      <c r="D159" s="4" t="inlineStr">
        <is>
          <t>114</t>
        </is>
      </c>
      <c r="E159" s="5" t="inlineStr">
        <is>
          <t>177.500,00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=HYPERLINK("https://www.leilaoonline.com.br/lote/detalhe/111022", "490")</f>
      </c>
      <c r="B160" s="4" t="s">
        <f>=HYPERLINK("https://www.leilaoonline.com.br/lote/detalhe/111022", " ALEIRADOR DE PALHA ;ANO 2014\2014 ;FR.: 30122 ;LOC.: IGUATEMI")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=HYPERLINK("https://www.leilaoonline.com.br/lote/detalhe/111014", "491")</f>
      </c>
      <c r="B161" s="4" t="s">
        <f>=HYPERLINK("https://www.leilaoonline.com.br/lote/detalhe/111014", " VALTRA BH 205 I ;ANO 2010\2010 ;FR.: 13100014 ;LOC.: IGUATEMI")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175.000,00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=HYPERLINK("https://www.leilaoonline.com.br/lote/detalhe/111134", "492")</f>
      </c>
      <c r="B162" s="4" t="s">
        <f>=HYPERLINK("https://www.leilaoonline.com.br/lote/detalhe/111134", " VALTRA BH 185 I 4X4 ;ANO 2011\2011 ;FR.: 1847 ;LOC.: IGUATEMI")</f>
      </c>
      <c r="C162" s="4" t="inlineStr">
        <is>
          <t>Não vendido</t>
        </is>
      </c>
      <c r="D162" s="4" t="inlineStr">
        <is>
          <t>81</t>
        </is>
      </c>
      <c r="E162" s="5" t="inlineStr">
        <is>
          <t>133.000,00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=HYPERLINK("https://www.leilaoonline.com.br/lote/detalhe/111136", "493")</f>
      </c>
      <c r="B163" s="4" t="s">
        <f>=HYPERLINK("https://www.leilaoonline.com.br/lote/detalhe/111136", " VOLVO FM12 380 6X4 R ;ANO 2003\2003 ;FR.: 1317 ;LOC.: IGUATEMI")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55.000,00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=HYPERLINK("https://www.leilaoonline.com.br/lote/detalhe/111138", "494")</f>
      </c>
      <c r="B164" s="4" t="s">
        <f>=HYPERLINK("https://www.leilaoonline.com.br/lote/detalhe/111138", " VOLVO FM12 420 6X4 R ;ANO 2003\2003 ;FR.: 1327 ;LOC.: IGUATEMI")</f>
      </c>
      <c r="C164" s="4" t="inlineStr">
        <is>
          <t>Vendido</t>
        </is>
      </c>
      <c r="D164" s="4" t="inlineStr">
        <is>
          <t>54</t>
        </is>
      </c>
      <c r="E164" s="5" t="inlineStr">
        <is>
          <t>99.000,00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=HYPERLINK("https://www.leilaoonline.com.br/lote/detalhe/111139", "495")</f>
      </c>
      <c r="B165" s="4" t="s">
        <f>=HYPERLINK("https://www.leilaoonline.com.br/lote/detalhe/111139", " ONIBUS VOLVO MPOLO TORINO ;ANO 2011\2012 ;FR.: 1138 ;LOC.: IGUATEMI")</f>
      </c>
      <c r="C165" s="4" t="inlineStr">
        <is>
          <t>Vendido</t>
        </is>
      </c>
      <c r="D165" s="4" t="inlineStr">
        <is>
          <t>61</t>
        </is>
      </c>
      <c r="E165" s="5" t="inlineStr">
        <is>
          <t>40.000,00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=HYPERLINK("https://www.leilaoonline.com.br/lote/detalhe/111032", "496")</f>
      </c>
      <c r="B166" s="4" t="s">
        <f>=HYPERLINK("https://www.leilaoonline.com.br/lote/detalhe/111032", " ONIBUS M. BENZ OF 1620 ;ANO 1995\1995 ;FR.: 1131 ;LOC.: IGUATEMI")</f>
      </c>
      <c r="C166" s="4" t="inlineStr">
        <is>
          <t>Vendido</t>
        </is>
      </c>
      <c r="D166" s="4" t="inlineStr">
        <is>
          <t>32</t>
        </is>
      </c>
      <c r="E166" s="5" t="inlineStr">
        <is>
          <t>25.500,00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=HYPERLINK("https://www.leilaoonline.com.br/lote/detalhe/111144", "497")</f>
      </c>
      <c r="B167" s="4" t="s">
        <f>=HYPERLINK("https://www.leilaoonline.com.br/lote/detalhe/111144", " VALTRA BH 185 I 4X4 ;ANO 2010\2010 ;FR.: 1841 ;LOC.: IGUATEMI")</f>
      </c>
      <c r="C167" s="4" t="inlineStr">
        <is>
          <t>Vendido</t>
        </is>
      </c>
      <c r="D167" s="4" t="inlineStr">
        <is>
          <t>64</t>
        </is>
      </c>
      <c r="E167" s="5" t="inlineStr">
        <is>
          <t>137.666,66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=HYPERLINK("https://www.leilaoonline.com.br/lote/detalhe/111142", "499")</f>
      </c>
      <c r="B168" s="4" t="s">
        <f>=HYPERLINK("https://www.leilaoonline.com.br/lote/detalhe/111142", " VALTRA BH 145 4x4 ;ANO 2011\2011 ;FR.: 13090002 ;LOC.: IGUATEMI")</f>
      </c>
      <c r="C168" s="4" t="inlineStr">
        <is>
          <t>Vendido</t>
        </is>
      </c>
      <c r="D168" s="4" t="inlineStr">
        <is>
          <t>108</t>
        </is>
      </c>
      <c r="E168" s="5" t="inlineStr">
        <is>
          <t>181.000,00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=HYPERLINK("https://www.leilaoonline.com.br/lote/detalhe/111143", "500")</f>
      </c>
      <c r="B169" s="4" t="s">
        <f>=HYPERLINK("https://www.leilaoonline.com.br/lote/detalhe/111143", " VOLVO FM 440 6X4 R ;ANO 2006\2007 ;FR.: 1340 ;LOC.: IGUATEMI")</f>
      </c>
      <c r="C169" s="4" t="inlineStr">
        <is>
          <t>Vendido</t>
        </is>
      </c>
      <c r="D169" s="4" t="inlineStr">
        <is>
          <t>70</t>
        </is>
      </c>
      <c r="E169" s="5" t="inlineStr">
        <is>
          <t>121.000,00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=HYPERLINK("https://www.leilaoonline.com.br/lote/detalhe/111145", "501")</f>
      </c>
      <c r="B170" s="4" t="s">
        <f>=HYPERLINK("https://www.leilaoonline.com.br/lote/detalhe/111145", " VOLVO FM12 380 6X4 R ;ANO 2004\2004 ;FR.: 1336 ;LOC.: IGUATEMI")</f>
      </c>
      <c r="C170" s="4" t="inlineStr">
        <is>
          <t>Vendido</t>
        </is>
      </c>
      <c r="D170" s="4" t="inlineStr">
        <is>
          <t>64</t>
        </is>
      </c>
      <c r="E170" s="5" t="inlineStr">
        <is>
          <t>101.000,00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=HYPERLINK("https://www.leilaoonline.com.br/lote/detalhe/111119", "503")</f>
      </c>
      <c r="B171" s="4" t="s">
        <f>=HYPERLINK("https://www.leilaoonline.com.br/lote/detalhe/111119", " VOLVO VM 260 6x4 R ;ANO 2010\2010 ;FR.: 11140019 ;LOC.: IGUATEMI")</f>
      </c>
      <c r="C171" s="4" t="inlineStr">
        <is>
          <t>Vendido</t>
        </is>
      </c>
      <c r="D171" s="4" t="inlineStr">
        <is>
          <t>50</t>
        </is>
      </c>
      <c r="E171" s="5" t="inlineStr">
        <is>
          <t>89.000,00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=HYPERLINK("https://www.leilaoonline.com.br/lote/detalhe/111109", "504")</f>
      </c>
      <c r="B172" s="4" t="s">
        <f>=HYPERLINK("https://www.leilaoonline.com.br/lote/detalhe/111109", " JD COLHEDORA 3522 ;ANO 2013\2013 ;FR.: 1960 ;LOC.: IGUATEMI")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27.000,00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=HYPERLINK("https://www.leilaoonline.com.br/lote/detalhe/111124", "505")</f>
      </c>
      <c r="B173" s="4" t="s">
        <f>=HYPERLINK("https://www.leilaoonline.com.br/lote/detalhe/111124", " VALTRA 1280 PCR 4x4 ;ANO 2004\2004 ;FR.: 1915 ;LOC.: IGUATEMI/ PR")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62.000,00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=HYPERLINK("https://www.leilaoonline.com.br/lote/detalhe/111113", "506")</f>
      </c>
      <c r="B174" s="4" t="s">
        <f>=HYPERLINK("https://www.leilaoonline.com.br/lote/detalhe/111113", " JD COLHEDORA 3522 ;ANO 2013\2013 ;FR.: 1957 ;LOC.: IGUATEMI")</f>
      </c>
      <c r="C174" s="4" t="inlineStr">
        <is>
          <t>Não vendido</t>
        </is>
      </c>
      <c r="D174" s="4" t="inlineStr">
        <is>
          <t>17</t>
        </is>
      </c>
      <c r="E174" s="5" t="inlineStr">
        <is>
          <t>41.000,00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=HYPERLINK("https://www.leilaoonline.com.br/lote/detalhe/111125", "509")</f>
      </c>
      <c r="B175" s="4" t="s">
        <f>=HYPERLINK("https://www.leilaoonline.com.br/lote/detalhe/111125", " VALTRA BH 185 I 4X4 ;ANO 2010\2010 ;FR.: 13090014 ;LOC.: IGUATEMI")</f>
      </c>
      <c r="C175" s="4" t="inlineStr">
        <is>
          <t>Vendido</t>
        </is>
      </c>
      <c r="D175" s="4" t="inlineStr">
        <is>
          <t>68</t>
        </is>
      </c>
      <c r="E175" s="5" t="inlineStr">
        <is>
          <t>129.000,00</t>
        </is>
      </c>
      <c r="F175" s="4" t="inlineStr">
        <is>
          <t>1500.00</t>
        </is>
      </c>
    </row>
    <row collapsed="false" customFormat="false" customHeight="false" hidden="false" ht="12.1" outlineLevel="0" r="176">
      <c r="A176" s="5" t="s">
        <f>=HYPERLINK("https://www.leilaoonline.com.br/lote/detalhe/111130", "510")</f>
      </c>
      <c r="B176" s="4" t="s">
        <f>=HYPERLINK("https://www.leilaoonline.com.br/lote/detalhe/111130", " VALTRA BH 180  4X4 ;ANO 2011\2011 ;FR.: 1837 ;LOC.: IGUATEMI")</f>
      </c>
      <c r="C176" s="4" t="inlineStr">
        <is>
          <t>Vendido</t>
        </is>
      </c>
      <c r="D176" s="4" t="inlineStr">
        <is>
          <t>46</t>
        </is>
      </c>
      <c r="E176" s="5" t="inlineStr">
        <is>
          <t>100.500,00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=HYPERLINK("https://www.leilaoonline.com.br/lote/detalhe/111111", "511")</f>
      </c>
      <c r="B177" s="4" t="s">
        <f>=HYPERLINK("https://www.leilaoonline.com.br/lote/detalhe/111111", " VALTRA BH 185 I 4X4 ;ANO 2012\2012 ;FR.: 13090011 ;LOC.: IGUATEMI")</f>
      </c>
      <c r="C177" s="4" t="inlineStr">
        <is>
          <t>Vendido</t>
        </is>
      </c>
      <c r="D177" s="4" t="inlineStr">
        <is>
          <t>87</t>
        </is>
      </c>
      <c r="E177" s="5" t="inlineStr">
        <is>
          <t>158.000,00</t>
        </is>
      </c>
      <c r="F177" s="4" t="inlineStr">
        <is>
          <t>1500.00</t>
        </is>
      </c>
    </row>
    <row collapsed="false" customFormat="false" customHeight="false" hidden="false" ht="12.1" outlineLevel="0" r="178">
      <c r="A178" s="5" t="s">
        <f>=HYPERLINK("https://www.leilaoonline.com.br/lote/detalhe/111110", "512")</f>
      </c>
      <c r="B178" s="4" t="s">
        <f>=HYPERLINK("https://www.leilaoonline.com.br/lote/detalhe/111110", " VALTRA BH 180  4X4 ;ANO 2003\2003 ;FR.: 13090012 ;LOC.: IGUATEMI")</f>
      </c>
      <c r="C178" s="4" t="inlineStr">
        <is>
          <t>Não vendido</t>
        </is>
      </c>
      <c r="D178" s="4" t="inlineStr">
        <is>
          <t>108</t>
        </is>
      </c>
      <c r="E178" s="5" t="inlineStr">
        <is>
          <t>169.000,00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=HYPERLINK("https://www.leilaoonline.com.br/lote/detalhe/111122", "513")</f>
      </c>
      <c r="B179" s="4" t="s">
        <f>=HYPERLINK("https://www.leilaoonline.com.br/lote/detalhe/111122", " VOLVO FM12 380 6X4 R MUNCK ;ANO 2004\2004 ;FR.: 11100004 ;LOC.: IGUATEMI")</f>
      </c>
      <c r="C179" s="4" t="inlineStr">
        <is>
          <t>Vendido</t>
        </is>
      </c>
      <c r="D179" s="4" t="inlineStr">
        <is>
          <t>55</t>
        </is>
      </c>
      <c r="E179" s="5" t="inlineStr">
        <is>
          <t>171.000,00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=HYPERLINK("https://www.leilaoonline.com.br/lote/detalhe/111129", "514")</f>
      </c>
      <c r="B180" s="4" t="s">
        <f>=HYPERLINK("https://www.leilaoonline.com.br/lote/detalhe/111129", " VALTRA BH 205 I ;ANO 2010\2010 ;FR.: 13100015 ;LOC.: IGUATEMI")</f>
      </c>
      <c r="C180" s="4" t="inlineStr">
        <is>
          <t>Vendido</t>
        </is>
      </c>
      <c r="D180" s="4" t="inlineStr">
        <is>
          <t>118</t>
        </is>
      </c>
      <c r="E180" s="5" t="inlineStr">
        <is>
          <t>180.000,00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=HYPERLINK("https://www.leilaoonline.com.br/lote/detalhe/111126", "515")</f>
      </c>
      <c r="B181" s="4" t="s">
        <f>=HYPERLINK("https://www.leilaoonline.com.br/lote/detalhe/111126", " JD COLHEDORA 3522 ;ANO 2014\2014 ;FR.: 1961 ;LOC.: IGUATEMI")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=HYPERLINK("https://www.leilaoonline.com.br/lote/detalhe/111117", "516")</f>
      </c>
      <c r="B182" s="4" t="s">
        <f>=HYPERLINK("https://www.leilaoonline.com.br/lote/detalhe/111117", " JD COLHEDORA 3522 ;ANO 2013\2013 ;FR.: 1958 ;LOC.: IGUATEMI")</f>
      </c>
      <c r="C182" s="4" t="inlineStr">
        <is>
          <t>Não vendido</t>
        </is>
      </c>
      <c r="D182" s="4" t="inlineStr">
        <is>
          <t>16</t>
        </is>
      </c>
      <c r="E182" s="5" t="inlineStr">
        <is>
          <t>40.000,00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=HYPERLINK("https://www.leilaoonline.com.br/lote/detalhe/111123", "517")</f>
      </c>
      <c r="B183" s="4" t="s">
        <f>=HYPERLINK("https://www.leilaoonline.com.br/lote/detalhe/111123", " JD COLHEDORA 3522 ;ANO 2011\2011 ;FR.: 1951 ;LOC.: IGUATEMI")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=HYPERLINK("https://www.leilaoonline.com.br/lote/detalhe/111121", "518")</f>
      </c>
      <c r="B184" s="4" t="s">
        <f>=HYPERLINK("https://www.leilaoonline.com.br/lote/detalhe/111121", " DM PLANTADERIA DE CANA ;ANO 2013\2013 ;FR.: 30070 ;LOC.: IGUATEMI")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=HYPERLINK("https://www.leilaoonline.com.br/lote/detalhe/111034", "519")</f>
      </c>
      <c r="B185" s="4" t="s">
        <f>=HYPERLINK("https://www.leilaoonline.com.br/lote/detalhe/111034", " MOTONIVELADORA CAT 140K ;ANO 2011\2011 ;FR.: 13040024 ;LOC.: IGUATEMI")</f>
      </c>
      <c r="C185" s="4" t="inlineStr">
        <is>
          <t>Vendido</t>
        </is>
      </c>
      <c r="D185" s="4" t="inlineStr">
        <is>
          <t>77</t>
        </is>
      </c>
      <c r="E185" s="5" t="inlineStr">
        <is>
          <t>217.500,00</t>
        </is>
      </c>
      <c r="F185" s="4" t="inlineStr">
        <is>
          <t>1500.00</t>
        </is>
      </c>
    </row>
    <row collapsed="false" customFormat="false" customHeight="false" hidden="false" ht="12.1" outlineLevel="0" r="186">
      <c r="A186" s="5" t="s">
        <f>=HYPERLINK("https://www.leilaoonline.com.br/lote/detalhe/111033", "520")</f>
      </c>
      <c r="B186" s="4" t="s">
        <f>=HYPERLINK("https://www.leilaoonline.com.br/lote/detalhe/111033", " TRANSBORDO TANDEM SANTAL  ;ANO 2018\2018 ;FR.: 30090 ;LOC.: IGUATEMI")</f>
      </c>
      <c r="C186" s="4" t="inlineStr">
        <is>
          <t>Vendido</t>
        </is>
      </c>
      <c r="D186" s="4" t="inlineStr">
        <is>
          <t>15</t>
        </is>
      </c>
      <c r="E186" s="5" t="inlineStr">
        <is>
          <t>17.000,00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=HYPERLINK("https://www.leilaoonline.com.br/lote/detalhe/111037", "521")</f>
      </c>
      <c r="B187" s="4" t="s">
        <f>=HYPERLINK("https://www.leilaoonline.com.br/lote/detalhe/111037", " TRANSBORDO VT10 Bi TANDEM ;ANO 2011\2011 ;FR.: 30025 ;LOC.: IGUATEMI")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10.000,00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=HYPERLINK("https://www.leilaoonline.com.br/lote/detalhe/111038", "522")</f>
      </c>
      <c r="B188" s="4" t="s">
        <f>=HYPERLINK("https://www.leilaoonline.com.br/lote/detalhe/111038", " TRANSBORDO TANDEM SANTAL  ;ANO 2014\2014 ;FR.: 30125 ;LOC.: IGUATEMI")</f>
      </c>
      <c r="C188" s="4" t="inlineStr">
        <is>
          <t>Não vendido</t>
        </is>
      </c>
      <c r="D188" s="4" t="inlineStr">
        <is>
          <t>21</t>
        </is>
      </c>
      <c r="E188" s="5" t="inlineStr">
        <is>
          <t>20.000,00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=HYPERLINK("https://www.leilaoonline.com.br/lote/detalhe/111039", "523")</f>
      </c>
      <c r="B189" s="4" t="s">
        <f>=HYPERLINK("https://www.leilaoonline.com.br/lote/detalhe/111039", " TRANSBORDO TANDEM SANTAL  ;ANO 2014\2014 ;FR.: 30131 ;LOC.: IGUATEMI")</f>
      </c>
      <c r="C189" s="4" t="inlineStr">
        <is>
          <t>Não vendido</t>
        </is>
      </c>
      <c r="D189" s="4" t="inlineStr">
        <is>
          <t>10</t>
        </is>
      </c>
      <c r="E189" s="5" t="inlineStr">
        <is>
          <t>14.500,00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=HYPERLINK("https://www.leilaoonline.com.br/lote/detalhe/111036", "524")</f>
      </c>
      <c r="B190" s="4" t="s">
        <f>=HYPERLINK("https://www.leilaoonline.com.br/lote/detalhe/111036", " SN TRANSBORDO TANDEN ;ANO 2012\2012 ;FR.: 15220086 ;LOC.: IGUATEMI")</f>
      </c>
      <c r="C190" s="4" t="inlineStr">
        <is>
          <t>Vendido</t>
        </is>
      </c>
      <c r="D190" s="4" t="inlineStr">
        <is>
          <t>12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=HYPERLINK("https://www.leilaoonline.com.br/lote/detalhe/111035", "525")</f>
      </c>
      <c r="B191" s="4" t="s">
        <f>=HYPERLINK("https://www.leilaoonline.com.br/lote/detalhe/111035", " SN TRANSBORDO TANDEN ;ANO 2014\2014 ;FR.: 15220095 ;LOC.: IGUATEMI")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16.500,00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=HYPERLINK("https://www.leilaoonline.com.br/lote/detalhe/111042", "526")</f>
      </c>
      <c r="B192" s="4" t="s">
        <f>=HYPERLINK("https://www.leilaoonline.com.br/lote/detalhe/111042", " TRANSBORDO TANDEM SANTAL   ;ANO 2017\2017 ;FR.: 30075 ;LOC.: IGUATEMI")</f>
      </c>
      <c r="C192" s="4" t="inlineStr">
        <is>
          <t>Não vendido</t>
        </is>
      </c>
      <c r="D192" s="4" t="inlineStr">
        <is>
          <t>15</t>
        </is>
      </c>
      <c r="E192" s="5" t="inlineStr">
        <is>
          <t>17.000,00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=HYPERLINK("https://www.leilaoonline.com.br/lote/detalhe/111041", "527")</f>
      </c>
      <c r="B193" s="4" t="s">
        <f>=HYPERLINK("https://www.leilaoonline.com.br/lote/detalhe/111041", " TRANSBORDO TANDEN ;ANO 2013\2013 ;FR.: 15220090 ;LOC.: IGUATEMI")</f>
      </c>
      <c r="C193" s="4" t="inlineStr">
        <is>
          <t>Vendido</t>
        </is>
      </c>
      <c r="D193" s="4" t="inlineStr">
        <is>
          <t>21</t>
        </is>
      </c>
      <c r="E193" s="5" t="inlineStr">
        <is>
          <t>20.000,00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=HYPERLINK("https://www.leilaoonline.com.br/lote/detalhe/111040", "528")</f>
      </c>
      <c r="B194" s="4" t="s">
        <f>=HYPERLINK("https://www.leilaoonline.com.br/lote/detalhe/111040", " TRANSB. VT10 BI TANDEM ;ANO 2011\2011 ;FR.: 15220081 ;LOC.: IGUATEMI")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9.000,00</t>
        </is>
      </c>
      <c r="F1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2026-04-30T23:48:27.00Z</dcterms:created>
  <dc:creator>Tellks Tecnologia</dc:creator>
  <cp:revision>0</cp:revision>
</cp:coreProperties>
</file>