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29 CAMINHÕES (10 MUNCK) - MAQ PESADAS - 5  PLAT. ELEVATORIAS - 10 EMPILHADEIRAS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=HYPERLINK("https://www.leilaoonline.com.br/lote/detalhe/114504", "027")</f>
      </c>
      <c r="B11" s="4" t="s">
        <f>=HYPERLINK("https://www.leilaoonline.com.br/lote/detalhe/114504", "SLS-EQ-030-2021 - Carregadeira CATERPILLAR 962G, 2005 - LOC: São Luís - MA")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=HYPERLINK("https://www.leilaoonline.com.br/lote/detalhe/114497", "028")</f>
      </c>
      <c r="B12" s="4" t="s">
        <f>=HYPERLINK("https://www.leilaoonline.com.br/lote/detalhe/114497", "SSG-010-2021 - Ambulância Mercedes Benz Sprinter 2003 - LOCALIZAÇÃO: Canaa dos Carajás/PA")</f>
      </c>
      <c r="C12" s="4" t="inlineStr">
        <is>
          <t>Vendido</t>
        </is>
      </c>
      <c r="D12" s="4" t="inlineStr">
        <is>
          <t>5</t>
        </is>
      </c>
      <c r="E12" s="5" t="inlineStr">
        <is>
          <t>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=HYPERLINK("https://www.leilaoonline.com.br/lote/detalhe/114493", "029")</f>
      </c>
      <c r="B13" s="4" t="s">
        <f>=HYPERLINK("https://www.leilaoonline.com.br/lote/detalhe/114493", "TIMBO-CAPA-MNDO-2021 - Veículo IMP/FORD MONDEO CL X FD, 1999, Gasolina - OURO PRETO/ MG")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=HYPERLINK("https://www.leilaoonline.com.br/lote/detalhe/114393", "030")</f>
      </c>
      <c r="B14" s="4" t="s">
        <f>=HYPERLINK("https://www.leilaoonline.com.br/lote/detalhe/114393", "0L1-ATI-001-2022 - Caminhão comboio MERCEDES MB AXOR 2826 2011 - LOCALIZAÇÃO: CURIONÓPOLIS / PARÁ")</f>
      </c>
      <c r="C14" s="4" t="inlineStr">
        <is>
          <t>Vendido</t>
        </is>
      </c>
      <c r="D14" s="4" t="inlineStr">
        <is>
          <t>43</t>
        </is>
      </c>
      <c r="E14" s="5" t="inlineStr">
        <is>
          <t>69.000,00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=HYPERLINK("https://www.leilaoonline.com.br/lote/detalhe/114395", "031")</f>
      </c>
      <c r="B15" s="4" t="s">
        <f>=HYPERLINK("https://www.leilaoonline.com.br/lote/detalhe/114395", "0L1-ATI-002-2022 -  Caminhão basculante SCANIA ROD BITREM SCANIA 8X4 G480CB 2014 - LOCALIZAÇÃO: CURIONÓPOLIS / PARÁ.")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89.000,00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=HYPERLINK("https://www.leilaoonline.com.br/lote/detalhe/114401", "032")</f>
      </c>
      <c r="B16" s="4" t="s">
        <f>=HYPERLINK("https://www.leilaoonline.com.br/lote/detalhe/114401", "082-022-2022- PRENSA SORG, MOD.PVHS-120, ANO 1997, LOC. Vitória/ES")</f>
      </c>
      <c r="C16" s="4" t="inlineStr">
        <is>
          <t>Vendido</t>
        </is>
      </c>
      <c r="D16" s="4" t="inlineStr">
        <is>
          <t>104</t>
        </is>
      </c>
      <c r="E16" s="5" t="inlineStr">
        <is>
          <t>91.000,00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=HYPERLINK("https://www.leilaoonline.com.br/lote/detalhe/114402", "033")</f>
      </c>
      <c r="B17" s="4" t="s">
        <f>=HYPERLINK("https://www.leilaoonline.com.br/lote/detalhe/114402", "082-026-2022- CAMINHÃO MERCEDES BENZ, 710, ANO 2003/2003, LOC. VITORIA /ES")</f>
      </c>
      <c r="C17" s="4" t="inlineStr">
        <is>
          <t>Vendido</t>
        </is>
      </c>
      <c r="D17" s="4" t="inlineStr">
        <is>
          <t>32</t>
        </is>
      </c>
      <c r="E17" s="5" t="inlineStr">
        <is>
          <t>67.000,00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=HYPERLINK("https://www.leilaoonline.com.br/lote/detalhe/114404", "034")</f>
      </c>
      <c r="B18" s="4" t="s">
        <f>=HYPERLINK("https://www.leilaoonline.com.br/lote/detalhe/114404", "082-030-2022-CAMINHÃO MUNCK  ATEGO 1725, ANO 2011/2012, VITORIA/ES")</f>
      </c>
      <c r="C18" s="4" t="inlineStr">
        <is>
          <t>Vendido</t>
        </is>
      </c>
      <c r="D18" s="4" t="inlineStr">
        <is>
          <t>128</t>
        </is>
      </c>
      <c r="E18" s="5" t="inlineStr">
        <is>
          <t>192.000,00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=HYPERLINK("https://www.leilaoonline.com.br/lote/detalhe/114406", "035")</f>
      </c>
      <c r="B19" s="4" t="s">
        <f>=HYPERLINK("https://www.leilaoonline.com.br/lote/detalhe/114406", "082-034-2022- EMPILHADEIRA HYSTER, MOD.H90FT, LOC. VITORIA/ES")</f>
      </c>
      <c r="C19" s="4" t="inlineStr">
        <is>
          <t>Não vendido</t>
        </is>
      </c>
      <c r="D19" s="4" t="inlineStr">
        <is>
          <t>68</t>
        </is>
      </c>
      <c r="E19" s="5" t="inlineStr">
        <is>
          <t>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=HYPERLINK("https://www.leilaoonline.com.br/lote/detalhe/114407", "036")</f>
      </c>
      <c r="B20" s="4" t="s">
        <f>=HYPERLINK("https://www.leilaoonline.com.br/lote/detalhe/114407", "082-035-2022- EMPILAHDEIRA LINDE, MOD.H40D, ANO 2000/2000, LOC. VITÓRIA/ES")</f>
      </c>
      <c r="C20" s="4" t="inlineStr">
        <is>
          <t>Vendido</t>
        </is>
      </c>
      <c r="D20" s="4" t="inlineStr">
        <is>
          <t>59</t>
        </is>
      </c>
      <c r="E20" s="5" t="inlineStr">
        <is>
          <t>41.500,00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=HYPERLINK("https://www.leilaoonline.com.br/lote/detalhe/114413", "037")</f>
      </c>
      <c r="B21" s="4" t="s">
        <f>=HYPERLINK("https://www.leilaoonline.com.br/lote/detalhe/114413", "082-036-2022 - EMPILHADEIRA STILL, MOD. FG25T, ANO 2006/2006, LOC. VITORIA/ES")</f>
      </c>
      <c r="C21" s="4" t="inlineStr">
        <is>
          <t>Vendido</t>
        </is>
      </c>
      <c r="D21" s="4" t="inlineStr">
        <is>
          <t>54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=HYPERLINK("https://www.leilaoonline.com.br/lote/detalhe/114416", "038")</f>
      </c>
      <c r="B22" s="4" t="s">
        <f>=HYPERLINK("https://www.leilaoonline.com.br/lote/detalhe/114416", "082-037-2022- EMPILHADEIRA HYSTER, MOD. H90FT, ANO 2017/2017, LOC. Vitória/ES")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=HYPERLINK("https://www.leilaoonline.com.br/lote/detalhe/114417", "039")</f>
      </c>
      <c r="B23" s="4" t="s">
        <f>=HYPERLINK("https://www.leilaoonline.com.br/lote/detalhe/114417", "082-038-2022- EMPILHADEIRA CLARK, MOD. C25D, ANO 2007/2007, LOC. VITORIA/ES")</f>
      </c>
      <c r="C23" s="4" t="inlineStr">
        <is>
          <t>Não vendido</t>
        </is>
      </c>
      <c r="D23" s="4" t="inlineStr">
        <is>
          <t>71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=HYPERLINK("https://www.leilaoonline.com.br/lote/detalhe/114423", "040")</f>
      </c>
      <c r="B24" s="4" t="s">
        <f>=HYPERLINK("https://www.leilaoonline.com.br/lote/detalhe/114423", "082-134-2021- CARREGADEIRA  CATERPILLAR MOD. 962H, ANO 2011, LOC. VITORIA /ES")</f>
      </c>
      <c r="C24" s="4" t="inlineStr">
        <is>
          <t>Vendido</t>
        </is>
      </c>
      <c r="D24" s="4" t="inlineStr">
        <is>
          <t>60</t>
        </is>
      </c>
      <c r="E24" s="5" t="inlineStr">
        <is>
          <t>201.000,00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=HYPERLINK("https://www.leilaoonline.com.br/lote/detalhe/114431", "041")</f>
      </c>
      <c r="B25" s="4" t="s">
        <f>=HYPERLINK("https://www.leilaoonline.com.br/lote/detalhe/114431", "082-195-2021 - EMPILHADEIRA CLARK, MOD. C80D, ANO 2010/2010, LOC. VITORIS /ES")</f>
      </c>
      <c r="C25" s="4" t="inlineStr">
        <is>
          <t>Não vendido</t>
        </is>
      </c>
      <c r="D25" s="4" t="inlineStr">
        <is>
          <t>87</t>
        </is>
      </c>
      <c r="E25" s="5" t="inlineStr">
        <is>
          <t>74.000,00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=HYPERLINK("https://www.leilaoonline.com.br/lote/detalhe/114433", "042")</f>
      </c>
      <c r="B26" s="4" t="s">
        <f>=HYPERLINK("https://www.leilaoonline.com.br/lote/detalhe/114433", "082-196-2021 - CAMINHÃO CAÇAMBA  AXOR 2831, ANO 2012/2012, LOC. VITORIA/ES")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187.000,00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=HYPERLINK("https://www.leilaoonline.com.br/lote/detalhe/114435", "043")</f>
      </c>
      <c r="B27" s="4" t="s">
        <f>=HYPERLINK("https://www.leilaoonline.com.br/lote/detalhe/114435", "082-197-2021 - CAMINHÃO 6X4, M. BENZ AXOR 2831, ANO 2013/2013, LOC. VITORIA/ES")</f>
      </c>
      <c r="C27" s="4" t="inlineStr">
        <is>
          <t>Vendido</t>
        </is>
      </c>
      <c r="D27" s="4" t="inlineStr">
        <is>
          <t>63</t>
        </is>
      </c>
      <c r="E27" s="5" t="inlineStr">
        <is>
          <t>208.000,00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=HYPERLINK("https://www.leilaoonline.com.br/lote/detalhe/114438", "044")</f>
      </c>
      <c r="B28" s="4" t="s">
        <f>=HYPERLINK("https://www.leilaoonline.com.br/lote/detalhe/114438", "082-198-2021 - CAMINHÃO M. BENZ AXOR 2831, ANO 2013/2013, LOC. VITORIA /ES ")</f>
      </c>
      <c r="C28" s="4" t="inlineStr">
        <is>
          <t>Vendido</t>
        </is>
      </c>
      <c r="D28" s="4" t="inlineStr">
        <is>
          <t>60</t>
        </is>
      </c>
      <c r="E28" s="5" t="inlineStr">
        <is>
          <t>202.000,00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=HYPERLINK("https://www.leilaoonline.com.br/lote/detalhe/114439", "045")</f>
      </c>
      <c r="B29" s="4" t="s">
        <f>=HYPERLINK("https://www.leilaoonline.com.br/lote/detalhe/114439", "082-199-2021 - CAMINHÃO GUINDASTE, MOD. 1718, ANO 2009/2009, LOC. VITÓRIA/ES")</f>
      </c>
      <c r="C29" s="4" t="inlineStr">
        <is>
          <t>Vendido</t>
        </is>
      </c>
      <c r="D29" s="4" t="inlineStr">
        <is>
          <t>106</t>
        </is>
      </c>
      <c r="E29" s="5" t="inlineStr">
        <is>
          <t>168.000,00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=HYPERLINK("https://www.leilaoonline.com.br/lote/detalhe/114441", "046")</f>
      </c>
      <c r="B30" s="4" t="s">
        <f>=HYPERLINK("https://www.leilaoonline.com.br/lote/detalhe/114441", "082-202-2021 - CAMINHÃO PIPA M. BENZ, ATEGO 1725, ANO 2010/2011, LOC. VITORIA/ES ")</f>
      </c>
      <c r="C30" s="4" t="inlineStr">
        <is>
          <t>Não vendido</t>
        </is>
      </c>
      <c r="D30" s="4" t="inlineStr">
        <is>
          <t>69</t>
        </is>
      </c>
      <c r="E30" s="5" t="inlineStr">
        <is>
          <t>128.000,00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=HYPERLINK("https://www.leilaoonline.com.br/lote/detalhe/114445", "047")</f>
      </c>
      <c r="B31" s="4" t="s">
        <f>=HYPERLINK("https://www.leilaoonline.com.br/lote/detalhe/114445", "082-203-2021 - CAMINHÃO GUINDAUTO M. BENZ, MOD. 1718, ANO 2009/2009, LOC. VITORIA /ES ")</f>
      </c>
      <c r="C31" s="4" t="inlineStr">
        <is>
          <t>Vendido</t>
        </is>
      </c>
      <c r="D31" s="4" t="inlineStr">
        <is>
          <t>81</t>
        </is>
      </c>
      <c r="E31" s="5" t="inlineStr">
        <is>
          <t>158.000,00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=HYPERLINK("https://www.leilaoonline.com.br/lote/detalhe/114449", "048")</f>
      </c>
      <c r="B32" s="4" t="s">
        <f>=HYPERLINK("https://www.leilaoonline.com.br/lote/detalhe/114449", "082-204-2021- CAMINHÃO MUNCK M. BENZ ATEGO 1725, ANO 2011/2012, LOC. VITORIA /ES")</f>
      </c>
      <c r="C32" s="4" t="inlineStr">
        <is>
          <t>Vendido</t>
        </is>
      </c>
      <c r="D32" s="4" t="inlineStr">
        <is>
          <t>92</t>
        </is>
      </c>
      <c r="E32" s="5" t="inlineStr">
        <is>
          <t>176.000,00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=HYPERLINK("https://www.leilaoonline.com.br/lote/detalhe/114454", "049")</f>
      </c>
      <c r="B33" s="4" t="s">
        <f>=HYPERLINK("https://www.leilaoonline.com.br/lote/detalhe/114454", "082-205-2021- CAMINHÃO CARROCERIA M. BENZ, ATEGO 1725, ANO 2011/2012, LOC. VITORIA / ES ")</f>
      </c>
      <c r="C33" s="4" t="inlineStr">
        <is>
          <t>Não vendido</t>
        </is>
      </c>
      <c r="D33" s="4" t="inlineStr">
        <is>
          <t>86</t>
        </is>
      </c>
      <c r="E33" s="5" t="inlineStr">
        <is>
          <t>125.000,00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=HYPERLINK("https://www.leilaoonline.com.br/lote/detalhe/114455", "050")</f>
      </c>
      <c r="B34" s="4" t="s">
        <f>=HYPERLINK("https://www.leilaoonline.com.br/lote/detalhe/114455", "082-208-2021 - CAMINHÃO M. BENZ, ATEGO 2425, ANO 2011/2012, LOC. VITORIA /ES ")</f>
      </c>
      <c r="C34" s="4" t="inlineStr">
        <is>
          <t>Não vendido</t>
        </is>
      </c>
      <c r="D34" s="4" t="inlineStr">
        <is>
          <t>62</t>
        </is>
      </c>
      <c r="E34" s="5" t="inlineStr">
        <is>
          <t>136.000,00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=HYPERLINK("https://www.leilaoonline.com.br/lote/detalhe/114457", "051")</f>
      </c>
      <c r="B35" s="4" t="s">
        <f>=HYPERLINK("https://www.leilaoonline.com.br/lote/detalhe/114457", "082-210-2021 - CAMINHÃO COMBOIO M. BENZ, 710, ANO 2000/2000, LOC. VITORIA/ES")</f>
      </c>
      <c r="C35" s="4" t="inlineStr">
        <is>
          <t>Vendido</t>
        </is>
      </c>
      <c r="D35" s="4" t="inlineStr">
        <is>
          <t>66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=HYPERLINK("https://www.leilaoonline.com.br/lote/detalhe/114459", "052")</f>
      </c>
      <c r="B36" s="4" t="s">
        <f>=HYPERLINK("https://www.leilaoonline.com.br/lote/detalhe/114459", "082-212-2021- CAMINHÃO VOLVO, VM260 4X2R, ANO 2006/2007, LOC. VITORIA /ES")</f>
      </c>
      <c r="C36" s="4" t="inlineStr">
        <is>
          <t>Vendido</t>
        </is>
      </c>
      <c r="D36" s="4" t="inlineStr">
        <is>
          <t>24</t>
        </is>
      </c>
      <c r="E36" s="5" t="inlineStr">
        <is>
          <t>76.000,00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=HYPERLINK("https://www.leilaoonline.com.br/lote/detalhe/114460", "053")</f>
      </c>
      <c r="B37" s="4" t="s">
        <f>=HYPERLINK("https://www.leilaoonline.com.br/lote/detalhe/114460", "082-213-2021- CAMINHÃO M.BENZ ATEGO 1725/48, ANO 2011/2012, LOC. VITÓRIA/ES")</f>
      </c>
      <c r="C37" s="4" t="inlineStr">
        <is>
          <t>Vendido</t>
        </is>
      </c>
      <c r="D37" s="4" t="inlineStr">
        <is>
          <t>107</t>
        </is>
      </c>
      <c r="E37" s="5" t="inlineStr">
        <is>
          <t>232.000,00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=HYPERLINK("https://www.leilaoonline.com.br/lote/detalhe/114463", "054")</f>
      </c>
      <c r="B38" s="4" t="s">
        <f>=HYPERLINK("https://www.leilaoonline.com.br/lote/detalhe/114463", "082-214-2021- CAMINHÃO M. BENZ ATEGO 2426, ANO 2016/2016, LOC. VITORIA /ES ")</f>
      </c>
      <c r="C38" s="4" t="inlineStr">
        <is>
          <t>Não vendido</t>
        </is>
      </c>
      <c r="D38" s="4" t="inlineStr">
        <is>
          <t>106</t>
        </is>
      </c>
      <c r="E38" s="5" t="inlineStr">
        <is>
          <t>392.000,00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=HYPERLINK("https://www.leilaoonline.com.br/lote/detalhe/114512", "055")</f>
      </c>
      <c r="B39" s="4" t="s">
        <f>=HYPERLINK("https://www.leilaoonline.com.br/lote/detalhe/114512", "ACA-EQ-006-2021 - MINI CARREGADEIRA CATERPILLAR, 246 C, ANO 2014, LOC. AÇAILANDIA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=HYPERLINK("https://www.leilaoonline.com.br/lote/detalhe/114537", "056")</f>
      </c>
      <c r="B40" s="4" t="s">
        <f>=HYPERLINK("https://www.leilaoonline.com.br/lote/detalhe/114537", "ACA-EQ-007-2021- MINI CARREGADEIRA CATERPILLAR, 246C, ANO 2014, LOC. AÇAILANDIA/MA")</f>
      </c>
      <c r="C40" s="4" t="inlineStr">
        <is>
          <t>Vendido</t>
        </is>
      </c>
      <c r="D40" s="4" t="inlineStr">
        <is>
          <t>48</t>
        </is>
      </c>
      <c r="E40" s="5" t="inlineStr">
        <is>
          <t>87.000,00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=HYPERLINK("https://www.leilaoonline.com.br/lote/detalhe/114538", "057")</f>
      </c>
      <c r="B41" s="4" t="s">
        <f>=HYPERLINK("https://www.leilaoonline.com.br/lote/detalhe/114538", "ACA-JUW7454-2021 - CAMINHÃO 6X4 VOLVO, FH520, ANO 2007, LOC. AÇAILANDIA/MA")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=HYPERLINK("https://www.leilaoonline.com.br/lote/detalhe/114540", "058")</f>
      </c>
      <c r="B42" s="4" t="s">
        <f>=HYPERLINK("https://www.leilaoonline.com.br/lote/detalhe/114540", "ACA-JUW8224-2021- CAMINHÃO VOLVO FH 520 6X4, ANO 2007, LOC. AÇAILANDIA/MA")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=HYPERLINK("https://www.leilaoonline.com.br/lote/detalhe/114629", "059")</f>
      </c>
      <c r="B43" s="4" t="s">
        <f>=HYPERLINK("https://www.leilaoonline.com.br/lote/detalhe/114629", "CKS-ATI-002-2022 - RETROESCAVADEIRA CATERPILLAR 320C, ANO 2005, LOC. CARAJÁS/PA")</f>
      </c>
      <c r="C43" s="4" t="inlineStr">
        <is>
          <t>Vendido</t>
        </is>
      </c>
      <c r="D43" s="4" t="inlineStr">
        <is>
          <t>63</t>
        </is>
      </c>
      <c r="E43" s="5" t="inlineStr">
        <is>
          <t>55.000,00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=HYPERLINK("https://www.leilaoonline.com.br/lote/detalhe/114632", "060")</f>
      </c>
      <c r="B44" s="4" t="s">
        <f>=HYPERLINK("https://www.leilaoonline.com.br/lote/detalhe/114632", "CKS-ATI-004-2022 - CATERPILLAR BASCULANTE 793D, 2006 - LOCALIZAÇÃO: CARAJÁS - PARÁ")</f>
      </c>
      <c r="C44" s="4" t="inlineStr">
        <is>
          <t>Não vendido</t>
        </is>
      </c>
      <c r="D44" s="4" t="inlineStr">
        <is>
          <t>84</t>
        </is>
      </c>
      <c r="E44" s="5" t="inlineStr">
        <is>
          <t>840.000,00</t>
        </is>
      </c>
      <c r="F44" s="4" t="inlineStr">
        <is>
          <t>20000.00</t>
        </is>
      </c>
    </row>
    <row collapsed="false" customFormat="false" customHeight="false" hidden="false" ht="12.1" outlineLevel="0" r="45">
      <c r="A45" s="5" t="s">
        <f>=HYPERLINK("https://www.leilaoonline.com.br/lote/detalhe/114633", "061")</f>
      </c>
      <c r="B45" s="4" t="s">
        <f>=HYPERLINK("https://www.leilaoonline.com.br/lote/detalhe/114633", "CKS-ATI-005-2022 - CAMINHAO BASCULANTE SCANIA 8X4 P420, 2011 - CARAJÁS - PARÁ")</f>
      </c>
      <c r="C45" s="4" t="inlineStr">
        <is>
          <t>Vendido</t>
        </is>
      </c>
      <c r="D45" s="4" t="inlineStr">
        <is>
          <t>63</t>
        </is>
      </c>
      <c r="E45" s="5" t="inlineStr">
        <is>
          <t>155.510,00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=HYPERLINK("https://www.leilaoonline.com.br/lote/detalhe/114634", "062")</f>
      </c>
      <c r="B46" s="4" t="s">
        <f>=HYPERLINK("https://www.leilaoonline.com.br/lote/detalhe/114634", "CKS-ATI-006-2022 - Retroescavadeira CATERPILLAR 320C, 2010 - CARAJÁS - PARÁ")</f>
      </c>
      <c r="C46" s="4" t="inlineStr">
        <is>
          <t>Vendido</t>
        </is>
      </c>
      <c r="D46" s="4" t="inlineStr">
        <is>
          <t>74</t>
        </is>
      </c>
      <c r="E46" s="5" t="inlineStr">
        <is>
          <t>143.000,00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=HYPERLINK("https://www.leilaoonline.com.br/lote/detalhe/114636", "063")</f>
      </c>
      <c r="B47" s="4" t="s">
        <f>=HYPERLINK("https://www.leilaoonline.com.br/lote/detalhe/114636", "CKS-ATI-121-2021 - Caminhão munck MERCEDES-BENZ AXOR 3340, 2011 - PARAUAPEBAS/ PA")</f>
      </c>
      <c r="C47" s="4" t="inlineStr">
        <is>
          <t>Não vendido</t>
        </is>
      </c>
      <c r="D47" s="4" t="inlineStr">
        <is>
          <t>126</t>
        </is>
      </c>
      <c r="E47" s="5" t="inlineStr">
        <is>
          <t>281.000,00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=HYPERLINK("https://www.leilaoonline.com.br/lote/detalhe/114637", "064")</f>
      </c>
      <c r="B48" s="4" t="s">
        <f>=HYPERLINK("https://www.leilaoonline.com.br/lote/detalhe/114637", "CKS-ATI-123-2021 - Trator de esteira CATERPILLAR, D11R, ANO 2005. - LOCALIZAÇÃO: CARAJÁS - PARÁ")</f>
      </c>
      <c r="C48" s="4" t="inlineStr">
        <is>
          <t>Não vendido</t>
        </is>
      </c>
      <c r="D48" s="4" t="inlineStr">
        <is>
          <t>93</t>
        </is>
      </c>
      <c r="E48" s="5" t="inlineStr">
        <is>
          <t>286.000,00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=HYPERLINK("https://www.leilaoonline.com.br/lote/detalhe/114638", "065")</f>
      </c>
      <c r="B49" s="4" t="s">
        <f>=HYPERLINK("https://www.leilaoonline.com.br/lote/detalhe/114638", "CKS-ATI-124-2021 - Motoniveladora CATERPILLAR, 24H, ANO: 2005. - LOCALIZAÇÃO: CARAJÁS - PARÁ")</f>
      </c>
      <c r="C49" s="4" t="inlineStr">
        <is>
          <t>Não vendido</t>
        </is>
      </c>
      <c r="D49" s="4" t="inlineStr">
        <is>
          <t>72</t>
        </is>
      </c>
      <c r="E49" s="5" t="inlineStr">
        <is>
          <t>90.500,00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=HYPERLINK("https://www.leilaoonline.com.br/lote/detalhe/114639", "066")</f>
      </c>
      <c r="B50" s="4" t="s">
        <f>=HYPERLINK("https://www.leilaoonline.com.br/lote/detalhe/114639", "VCKS-ATI-125-2021 - Manipulador de pneus MADAL, ANO 2004. - LOCALIZAÇÃO: CARAJÁS - PARÁ")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48.420,00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=HYPERLINK("https://www.leilaoonline.com.br/lote/detalhe/114640", "067")</f>
      </c>
      <c r="B51" s="4" t="s">
        <f>=HYPERLINK("https://www.leilaoonline.com.br/lote/detalhe/114640", "GOV-140-2021 - PRENSA HIDRAULICA  MARCON - LOCALIZAÇÃO: GOVERNADOR VALADARES/MG ")</f>
      </c>
      <c r="C51" s="4" t="inlineStr">
        <is>
          <t>Vendido</t>
        </is>
      </c>
      <c r="D51" s="4" t="inlineStr">
        <is>
          <t>3</t>
        </is>
      </c>
      <c r="E51" s="5" t="inlineStr">
        <is>
          <t>23.100,00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=HYPERLINK("https://www.leilaoonline.com.br/lote/detalhe/114641", "068")</f>
      </c>
      <c r="B52" s="4" t="s">
        <f>=HYPERLINK("https://www.leilaoonline.com.br/lote/detalhe/114641", "GOV-143-2021 - CAMINHÃO BASCULANTE, MERCEDES BENZ L 1418 EL, ANO 2003. - LOCALIZAÇÃO: TIMOTEO/MG")</f>
      </c>
      <c r="C52" s="4" t="inlineStr">
        <is>
          <t>Vendido</t>
        </is>
      </c>
      <c r="D52" s="4" t="inlineStr">
        <is>
          <t>42</t>
        </is>
      </c>
      <c r="E52" s="5" t="inlineStr">
        <is>
          <t>84.000,00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=HYPERLINK("https://www.leilaoonline.com.br/lote/detalhe/114642", "069")</f>
      </c>
      <c r="B53" s="4" t="s">
        <f>=HYPERLINK("https://www.leilaoonline.com.br/lote/detalhe/114642", "GOV-144-2021 - Caminhão munck, MERCEDES BENZ L 1418 R,  ANO: 2001. - LOCALIZAÇÃO: TIMOTEO/MG")</f>
      </c>
      <c r="C53" s="4" t="inlineStr">
        <is>
          <t>Vendido</t>
        </is>
      </c>
      <c r="D53" s="4" t="inlineStr">
        <is>
          <t>86</t>
        </is>
      </c>
      <c r="E53" s="5" t="inlineStr">
        <is>
          <t>124.000,00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=HYPERLINK("https://www.leilaoonline.com.br/lote/detalhe/114643", "070")</f>
      </c>
      <c r="B54" s="4" t="s">
        <f>=HYPERLINK("https://www.leilaoonline.com.br/lote/detalhe/114643", "GOV-145-2021 - Caminhão carroceria MERCEDES BENZ L 1418 EL, ANO 2003. - LOCALIZAÇÃO: TIMOTEO/MG")</f>
      </c>
      <c r="C54" s="4" t="inlineStr">
        <is>
          <t>Vendido</t>
        </is>
      </c>
      <c r="D54" s="4" t="inlineStr">
        <is>
          <t>89</t>
        </is>
      </c>
      <c r="E54" s="5" t="inlineStr">
        <is>
          <t>140.000,00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=HYPERLINK("https://www.leilaoonline.com.br/lote/detalhe/114668", "071")</f>
      </c>
      <c r="B55" s="4" t="s">
        <f>=HYPERLINK("https://www.leilaoonline.com.br/lote/detalhe/114668", "GOV-146-2021 - Caminhão carroceria MERCEDES BENZ 710, ANO 2003. - LOCALIZAÇÃO: CONSELHEIRO PENA/MG")</f>
      </c>
      <c r="C55" s="4" t="inlineStr">
        <is>
          <t>Vendido</t>
        </is>
      </c>
      <c r="D55" s="4" t="inlineStr">
        <is>
          <t>39</t>
        </is>
      </c>
      <c r="E55" s="5" t="inlineStr">
        <is>
          <t>73.000,00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=HYPERLINK("https://www.leilaoonline.com.br/lote/detalhe/114669", "072")</f>
      </c>
      <c r="B56" s="4" t="s">
        <f>=HYPERLINK("https://www.leilaoonline.com.br/lote/detalhe/114669", "GOV-151-2021 - PLATAFORMA  AEREA E450AJ - LOCALIZAÇÃO: IPATINGA/MG ")</f>
      </c>
      <c r="C56" s="4" t="inlineStr">
        <is>
          <t>Vendido</t>
        </is>
      </c>
      <c r="D56" s="4" t="inlineStr">
        <is>
          <t>115</t>
        </is>
      </c>
      <c r="E56" s="5" t="inlineStr">
        <is>
          <t>193.000,00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=HYPERLINK("https://www.leilaoonline.com.br/lote/detalhe/114670", "073")</f>
      </c>
      <c r="B57" s="4" t="s">
        <f>=HYPERLINK("https://www.leilaoonline.com.br/lote/detalhe/114670", " ITA-073-2021 - CARRETA REBOQUE OFICINA MOVEL - LOCALIZAÇÃO: ITABIRA/MG")</f>
      </c>
      <c r="C57" s="4" t="inlineStr">
        <is>
          <t>Vendido</t>
        </is>
      </c>
      <c r="D57" s="4" t="inlineStr">
        <is>
          <t>5</t>
        </is>
      </c>
      <c r="E57" s="5" t="inlineStr">
        <is>
          <t>28.000,00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=HYPERLINK("https://www.leilaoonline.com.br/lote/detalhe/114671", "074")</f>
      </c>
      <c r="B58" s="4" t="s">
        <f>=HYPERLINK("https://www.leilaoonline.com.br/lote/detalhe/114671", "MARI-EP0557-2021 - Empilhadeira YALE DIESEL CAP 3 TON. ANO 2013 - LOCALIZAÇÃO: MARIANA/MG")</f>
      </c>
      <c r="C58" s="4" t="inlineStr">
        <is>
          <t>Vendido</t>
        </is>
      </c>
      <c r="D58" s="4" t="inlineStr">
        <is>
          <t>14</t>
        </is>
      </c>
      <c r="E58" s="5" t="inlineStr">
        <is>
          <t>22.500,00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=HYPERLINK("https://www.leilaoonline.com.br/lote/detalhe/114672", "075")</f>
      </c>
      <c r="B59" s="4" t="s">
        <f>=HYPERLINK("https://www.leilaoonline.com.br/lote/detalhe/114672", "MCR-075-2021 - Caminhonete, FORD F4000 4X4 CABINE TRIPLA. ANO 2015. - LOCALIZAÇÃO: Corumbá/MS")</f>
      </c>
      <c r="C59" s="4" t="inlineStr">
        <is>
          <t>Não vendido</t>
        </is>
      </c>
      <c r="D59" s="4" t="inlineStr">
        <is>
          <t>72</t>
        </is>
      </c>
      <c r="E59" s="5" t="inlineStr">
        <is>
          <t>122.000,00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=HYPERLINK("https://www.leilaoonline.com.br/lote/detalhe/114673", "076")</f>
      </c>
      <c r="B60" s="4" t="s">
        <f>=HYPERLINK("https://www.leilaoonline.com.br/lote/detalhe/114673", "PIC-318-2021 - CAMINHÃO GUINDASTE, Volkswagen 15180 4X2, ANO: 2005. - LOCALIZAÇÃO: ITABIRITO/MG")</f>
      </c>
      <c r="C60" s="4" t="inlineStr">
        <is>
          <t>Não vendido</t>
        </is>
      </c>
      <c r="D60" s="4" t="inlineStr">
        <is>
          <t>110</t>
        </is>
      </c>
      <c r="E60" s="5" t="inlineStr">
        <is>
          <t>139.500,00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=HYPERLINK("https://www.leilaoonline.com.br/lote/detalhe/114674", "077")</f>
      </c>
      <c r="B61" s="4" t="s">
        <f>=HYPERLINK("https://www.leilaoonline.com.br/lote/detalhe/114674", "PIC-319-2022 - escavadeira HIDRAULICA  Caterpillar 390D, ANO 2014. - LOCALIZAÇÃO: ITABIRITO/MG")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119.550,00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=HYPERLINK("https://www.leilaoonline.com.br/lote/detalhe/114675", "078")</f>
      </c>
      <c r="B62" s="4" t="s">
        <f>=HYPERLINK("https://www.leilaoonline.com.br/lote/detalhe/114675", "PIC-320-2021 - PLAINA HORIZONTAL MARCA ZOCCA - MODELO ZOCCA 600; SERRA FRANHO MARCA SOMAR . - LOCALIZAÇÃO: Itabirito/mg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=HYPERLINK("https://www.leilaoonline.com.br/lote/detalhe/114677", "079")</f>
      </c>
      <c r="B63" s="4" t="s">
        <f>=HYPERLINK("https://www.leilaoonline.com.br/lote/detalhe/114677", "PIC-321-2021 - 2 GERADORES STEMAC AM24 180KVA, 1 GERADOR DIESEL BRANCO 18KVA. - LOCALIZAÇÃO: Itabirito/MG ")</f>
      </c>
      <c r="C63" s="4" t="inlineStr">
        <is>
          <t>Não vendido</t>
        </is>
      </c>
      <c r="D63" s="4" t="inlineStr">
        <is>
          <t>75</t>
        </is>
      </c>
      <c r="E63" s="5" t="inlineStr">
        <is>
          <t>89.000,00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=HYPERLINK("https://www.leilaoonline.com.br/lote/detalhe/114495", "080")</f>
      </c>
      <c r="B64" s="4" t="s">
        <f>=HYPERLINK("https://www.leilaoonline.com.br/lote/detalhe/114495", "SSG-011-2021-PEM02 - Plataforma elevatória GENIE Z 60/34, 2005 - LOCALIZAÇÃO: Canaa dos Carajás/PA")</f>
      </c>
      <c r="C64" s="4" t="inlineStr">
        <is>
          <t>Vendido</t>
        </is>
      </c>
      <c r="D64" s="4" t="inlineStr">
        <is>
          <t>153</t>
        </is>
      </c>
      <c r="E64" s="5" t="inlineStr">
        <is>
          <t>192.000,00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=HYPERLINK("https://www.leilaoonline.com.br/lote/detalhe/114498", "081")</f>
      </c>
      <c r="B65" s="4" t="s">
        <f>=HYPERLINK("https://www.leilaoonline.com.br/lote/detalhe/114498", "SLS-EQ-044-2021 - Locotrator Tectram TT-9, 1985 - LOCALIZAÇÃO: São Luís - MA")</f>
      </c>
      <c r="C65" s="4" t="inlineStr">
        <is>
          <t>Vendido</t>
        </is>
      </c>
      <c r="D65" s="4" t="inlineStr">
        <is>
          <t>71</t>
        </is>
      </c>
      <c r="E65" s="5" t="inlineStr">
        <is>
          <t>112.500,00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=HYPERLINK("https://www.leilaoonline.com.br/lote/detalhe/114505", "082")</f>
      </c>
      <c r="B66" s="4" t="s">
        <f>=HYPERLINK("https://www.leilaoonline.com.br/lote/detalhe/114505", "SLB-072-2021 - Empilhadeira YALE GP280, 2009 - LOCALIZAÇÃO: Marabá/ PA")</f>
      </c>
      <c r="C66" s="4" t="inlineStr">
        <is>
          <t>Vendido</t>
        </is>
      </c>
      <c r="D66" s="4" t="inlineStr">
        <is>
          <t>86</t>
        </is>
      </c>
      <c r="E66" s="5" t="inlineStr">
        <is>
          <t>81.000,00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=HYPERLINK("https://www.leilaoonline.com.br/lote/detalhe/114507", "083")</f>
      </c>
      <c r="B67" s="4" t="s">
        <f>=HYPERLINK("https://www.leilaoonline.com.br/lote/detalhe/114507", "SLB-073-2021 - Plataforma elevatória GENIE Z6034, 2009 - LOCALIZAÇÃO: Marabá/ PA")</f>
      </c>
      <c r="C67" s="4" t="inlineStr">
        <is>
          <t>Vendido</t>
        </is>
      </c>
      <c r="D67" s="4" t="inlineStr">
        <is>
          <t>85</t>
        </is>
      </c>
      <c r="E67" s="5" t="inlineStr">
        <is>
          <t>190.000,00</t>
        </is>
      </c>
      <c r="F67" s="4" t="inlineStr">
        <is>
          <t>2000.00</t>
        </is>
      </c>
    </row>
    <row collapsed="false" customFormat="false" customHeight="false" hidden="false" ht="12.1" outlineLevel="0" r="68">
      <c r="A68" s="5" t="s">
        <f>=HYPERLINK("https://www.leilaoonline.com.br/lote/detalhe/114682", "084")</f>
      </c>
      <c r="B68" s="4" t="s">
        <f>=HYPERLINK("https://www.leilaoonline.com.br/lote/detalhe/114682", "PIC-322-2021 - GERADOR BIFASICO 10KVA, GERADOR COM MOTOR AGRALE BAMBOZZI E OUTROS. VEJA DESCRITIVO  DE ITENS. - LOCALIZAÇÃO: Itabirito/MG")</f>
      </c>
      <c r="C68" s="4" t="inlineStr">
        <is>
          <t>Vendido</t>
        </is>
      </c>
      <c r="D68" s="4" t="inlineStr">
        <is>
          <t>71</t>
        </is>
      </c>
      <c r="E68" s="5" t="inlineStr">
        <is>
          <t>80.000,00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=HYPERLINK("https://www.leilaoonline.com.br/lote/detalhe/114684", "085")</f>
      </c>
      <c r="B69" s="4" t="s">
        <f>=HYPERLINK("https://www.leilaoonline.com.br/lote/detalhe/114684", "SFH-GSB6I83-2021 - CAMINHÃO Mercedes Benz, ACTROS 4844K 8X4, ANO 2009 - LOCALIZAÇÃO: Simões Filho/Bahia")</f>
      </c>
      <c r="C69" s="4" t="inlineStr">
        <is>
          <t>Não vendido</t>
        </is>
      </c>
      <c r="D69" s="4" t="inlineStr">
        <is>
          <t>46</t>
        </is>
      </c>
      <c r="E69" s="5" t="inlineStr">
        <is>
          <t>80.000,00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=HYPERLINK("https://www.leilaoonline.com.br/lote/detalhe/114686", "086")</f>
      </c>
      <c r="B70" s="4" t="s">
        <f>=HYPERLINK("https://www.leilaoonline.com.br/lote/detalhe/114686", "SIS-010-2021 - GUINDASTE PALFINGER PKK 12500, ANO 2010. - LOCALIZAÇÃO: SANTA INÊS/MA")</f>
      </c>
      <c r="C70" s="4" t="inlineStr">
        <is>
          <t>Vendido</t>
        </is>
      </c>
      <c r="D70" s="4" t="inlineStr">
        <is>
          <t>55</t>
        </is>
      </c>
      <c r="E70" s="5" t="inlineStr">
        <is>
          <t>67.500,00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=HYPERLINK("https://www.leilaoonline.com.br/lote/detalhe/114687", "087")</f>
      </c>
      <c r="B71" s="4" t="s">
        <f>=HYPERLINK("https://www.leilaoonline.com.br/lote/detalhe/114687", "SIS-011-2021 - GUINDASTE PALFINGER PKK 12500, ANO 2010. - LOCALIZAÇÃO: SANTA INÊS/MA")</f>
      </c>
      <c r="C71" s="4" t="inlineStr">
        <is>
          <t>Vendido</t>
        </is>
      </c>
      <c r="D71" s="4" t="inlineStr">
        <is>
          <t>51</t>
        </is>
      </c>
      <c r="E71" s="5" t="inlineStr">
        <is>
          <t>63.500,00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=HYPERLINK("https://www.leilaoonline.com.br/lote/detalhe/114691", "089")</f>
      </c>
      <c r="B72" s="4" t="s">
        <f>=HYPERLINK("https://www.leilaoonline.com.br/lote/detalhe/114691", "MCR-040-2021 - EMPILHADEIRA CLARK CMP25D, ANO 2010. - LOCALIZAÇÃO: CORUMBÁ/MS")</f>
      </c>
      <c r="C72" s="4" t="inlineStr">
        <is>
          <t>Vendido</t>
        </is>
      </c>
      <c r="D72" s="4" t="inlineStr">
        <is>
          <t>43</t>
        </is>
      </c>
      <c r="E72" s="5" t="inlineStr">
        <is>
          <t>57.000,00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=HYPERLINK("https://www.leilaoonline.com.br/lote/detalhe/114692", "090")</f>
      </c>
      <c r="B73" s="4" t="s">
        <f>=HYPERLINK("https://www.leilaoonline.com.br/lote/detalhe/114692", "MRB-OIT4505-2021 - Caminhão munck MERCEDES BENZ Axor 2826 6X4, ANO 2011/2012 - LOCALIZAÇÃO: MARABÁ - PA ")</f>
      </c>
      <c r="C73" s="4" t="inlineStr">
        <is>
          <t>Vendido</t>
        </is>
      </c>
      <c r="D73" s="4" t="inlineStr">
        <is>
          <t>125</t>
        </is>
      </c>
      <c r="E73" s="5" t="inlineStr">
        <is>
          <t>302.000,00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=HYPERLINK("https://www.leilaoonline.com.br/lote/detalhe/114930", "091")</f>
      </c>
      <c r="B74" s="4" t="s">
        <f>=HYPERLINK("https://www.leilaoonline.com.br/lote/detalhe/114930", "082-207-2021 - CAMINHÃO MERCEDES BENZ AXOR 2831, ANO: 2013. - LOCALIZAÇÃO: Vitória/ES")</f>
      </c>
      <c r="C74" s="4" t="inlineStr">
        <is>
          <t>Não vendido</t>
        </is>
      </c>
      <c r="D74" s="4" t="inlineStr">
        <is>
          <t>41</t>
        </is>
      </c>
      <c r="E74" s="5" t="inlineStr">
        <is>
          <t>248.000,00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=HYPERLINK("https://www.leilaoonline.com.br/lote/detalhe/113388", "098")</f>
      </c>
      <c r="B75" s="4" t="s">
        <f>=HYPERLINK("https://www.leilaoonline.com.br/lote/detalhe/113388", "MARI-BR07-2021 - BRITADOR TELSMITH TJ3258-LOCOTRACK, 1994 - LOCALIZAÇÃO: Mariana /MG")</f>
      </c>
      <c r="C75" s="4" t="inlineStr">
        <is>
          <t>Não vendido</t>
        </is>
      </c>
      <c r="D75" s="4" t="inlineStr">
        <is>
          <t>72</t>
        </is>
      </c>
      <c r="E75" s="5" t="inlineStr">
        <is>
          <t>640.000,00</t>
        </is>
      </c>
      <c r="F75" s="4" t="inlineStr">
        <is>
          <t>10000.00</t>
        </is>
      </c>
    </row>
    <row collapsed="false" customFormat="false" customHeight="false" hidden="false" ht="12.1" outlineLevel="0" r="76">
      <c r="A76" s="5" t="s">
        <f>=HYPERLINK("https://www.leilaoonline.com.br/lote/detalhe/113378", "103")</f>
      </c>
      <c r="B76" s="4" t="s">
        <f>=HYPERLINK("https://www.leilaoonline.com.br/lote/detalhe/113378", "082-193-2021 - CAMINHÃO 4x2 MERCEDES BENZ ATEGO 1725, 2010/2011 - LOCALIZAÇÃO: Vitória/ES")</f>
      </c>
      <c r="C76" s="4" t="inlineStr">
        <is>
          <t>Vendido</t>
        </is>
      </c>
      <c r="D76" s="4" t="inlineStr">
        <is>
          <t>72</t>
        </is>
      </c>
      <c r="E76" s="5" t="inlineStr">
        <is>
          <t>219.000,00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=HYPERLINK("https://www.leilaoonline.com.br/lote/detalhe/113391", "115")</f>
      </c>
      <c r="B77" s="4" t="s">
        <f>=HYPERLINK("https://www.leilaoonline.com.br/lote/detalhe/113391", "082-158-2021- LAVADORA  LORAM, MOD. WAGON VAC, ANO 2014, LOC. VITÓRIA/ ES ")</f>
      </c>
      <c r="C77" s="4" t="inlineStr">
        <is>
          <t>Não vendido</t>
        </is>
      </c>
      <c r="D77" s="4" t="inlineStr">
        <is>
          <t>23</t>
        </is>
      </c>
      <c r="E77" s="5" t="inlineStr">
        <is>
          <t>28.000,00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=HYPERLINK("https://www.leilaoonline.com.br/lote/detalhe/113392", "116")</f>
      </c>
      <c r="B78" s="4" t="s">
        <f>=HYPERLINK("https://www.leilaoonline.com.br/lote/detalhe/113392", "082-160-2021- REDUTOR FLENDER, DMG2-25.4, ANO 2012, LOC. VITÓRIA/ ES")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12.000,00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=HYPERLINK("https://www.leilaoonline.com.br/lote/detalhe/113406", "126")</f>
      </c>
      <c r="B79" s="4" t="s">
        <f>=HYPERLINK("https://www.leilaoonline.com.br/lote/detalhe/113406", "SLB-048-2021- PERFURATRIZ ATLAS COPCO, PV235, ANO 2015, LOC. MARABÁ/ PA")</f>
      </c>
      <c r="C79" s="4" t="inlineStr">
        <is>
          <t>Não vendido</t>
        </is>
      </c>
      <c r="D79" s="4" t="inlineStr">
        <is>
          <t>35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=HYPERLINK("https://www.leilaoonline.com.br/lote/detalhe/113377", "197")</f>
      </c>
      <c r="B80" s="4" t="s">
        <f>=HYPERLINK("https://www.leilaoonline.com.br/lote/detalhe/113377", "082-189-2021 - Reboque ECOSORB S.A - T, 2007 - LOCALIZAÇÃO: Vitória/ES")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=HYPERLINK("https://www.leilaoonline.com.br/lote/detalhe/113375", "200")</f>
      </c>
      <c r="B81" s="4" t="s">
        <f>=HYPERLINK("https://www.leilaoonline.com.br/lote/detalhe/113375", "TIG-018-2021- APROX. 866 ITENS, FUSIVEIS, BUCHAS , CABO ELETRO E OUTROS - VEJA DESCRITIVO DE ITENS - LOC. MANGARATIBA -  ILHA GUAÍBA/ RJ")</f>
      </c>
      <c r="C81" s="4" t="inlineStr">
        <is>
          <t>Não vendido</t>
        </is>
      </c>
      <c r="D81" s="4" t="inlineStr">
        <is>
          <t>96</t>
        </is>
      </c>
      <c r="E81" s="5" t="inlineStr">
        <is>
          <t>42.200,00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=HYPERLINK("https://www.leilaoonline.com.br/lote/detalhe/113387", "202")</f>
      </c>
      <c r="B82" s="4" t="s">
        <f>=HYPERLINK("https://www.leilaoonline.com.br/lote/detalhe/113387", "082-194-2021 - MÁQUINA DE SOLDA WHITE MARTINS SOLDAR 4300, 2014 - LOCALIZAÇÃO: Vitória/ES")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=HYPERLINK("https://www.leilaoonline.com.br/lote/detalhe/113376", "204")</f>
      </c>
      <c r="B83" s="4" t="s">
        <f>=HYPERLINK("https://www.leilaoonline.com.br/lote/detalhe/113376", "ITA-076-2021- 01 SCANNER LASER TOPOGRAFICO I-SITE 4400LR, LOC: ITABIRA/MG")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1.600,00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=HYPERLINK("https://www.leilaoonline.com.br/lote/detalhe/113379", "206")</f>
      </c>
      <c r="B84" s="4" t="s">
        <f>=HYPERLINK("https://www.leilaoonline.com.br/lote/detalhe/113379", "MCR-062-2021- 35 ITENS, CADEIRAS ASSENTO REDONDO DIVERSAS, VEJA DESCRITIVO DE ITENS - LOC. CORUMBA/ MS")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=HYPERLINK("https://www.leilaoonline.com.br/lote/detalhe/113380", "207")</f>
      </c>
      <c r="B85" s="4" t="s">
        <f>=HYPERLINK("https://www.leilaoonline.com.br/lote/detalhe/113380", "MCR-063-2021- 23 ITENS, CADEIRAS ASSENTOS REDONDOS DIVERSOS, VEJA DESCRITIVO ITENS , LOC. CORUMBÁ/ MS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=HYPERLINK("https://www.leilaoonline.com.br/lote/detalhe/113381", "208")</f>
      </c>
      <c r="B86" s="4" t="s">
        <f>=HYPERLINK("https://www.leilaoonline.com.br/lote/detalhe/113381", "MCR-065-2021- 114 ITENS DIVERSOS, DISCOS, FILTRO DE AR , MANGUEIRAS E OUTROS - VEJA DESCRITIVO DE ITENS - LOC. CORUMBÁ / MS 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=HYPERLINK("https://www.leilaoonline.com.br/lote/detalhe/113382", "209")</f>
      </c>
      <c r="B87" s="4" t="s">
        <f>=HYPERLINK("https://www.leilaoonline.com.br/lote/detalhe/113382", "CDM-004-2021- 26 ITENS - CONTROLADOR VELOCIDADE, PENEIRADOR REDONDO, VEJA DESCRITIVO,  LOC. SANTA LUZIA/ MG ")</f>
      </c>
      <c r="C87" s="4" t="inlineStr">
        <is>
          <t>Vendido</t>
        </is>
      </c>
      <c r="D87" s="4" t="inlineStr">
        <is>
          <t>3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=HYPERLINK("https://www.leilaoonline.com.br/lote/detalhe/113383", "214")</f>
      </c>
      <c r="B88" s="4" t="s">
        <f>=HYPERLINK("https://www.leilaoonline.com.br/lote/detalhe/113383", "MCR-PGC-064-2021- 11 ITENS, CADEIRAS COM ASSENTOS REDONDOS DIVERSOS, VEJA DESCRITIVO DE ITENS, LOC. Corumbá/MS")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=HYPERLINK("https://www.leilaoonline.com.br/lote/detalhe/113384", "217")</f>
      </c>
      <c r="B89" s="4" t="s">
        <f>=HYPERLINK("https://www.leilaoonline.com.br/lote/detalhe/113384", "GOV-149-2021- 160 ITENS, CORREIAS , BOMBAS, E OUTROS - VEJA DESCRITIVO DE ITENS - LOC. GOVERNADOR VALADARES/ MG")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=HYPERLINK("https://www.leilaoonline.com.br/lote/detalhe/113385", "220")</f>
      </c>
      <c r="B90" s="4" t="s">
        <f>=HYPERLINK("https://www.leilaoonline.com.br/lote/detalhe/113385", "MCR-ZIPI-054-2021 - 03 EIXOS DIFERENCIAL , LOC. Corumbá/MS")</f>
      </c>
      <c r="C90" s="4" t="inlineStr">
        <is>
          <t>Não vendido</t>
        </is>
      </c>
      <c r="D90" s="4" t="inlineStr">
        <is>
          <t>18</t>
        </is>
      </c>
      <c r="E90" s="5" t="inlineStr">
        <is>
          <t>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=HYPERLINK("https://www.leilaoonline.com.br/lote/detalhe/113386", "221")</f>
      </c>
      <c r="B91" s="4" t="s">
        <f>=HYPERLINK("https://www.leilaoonline.com.br/lote/detalhe/113386", "MCR-ZIPI-057-2021 - 115 ITENS, PRATELEIRAS DE ACO, VEJA DESCRITIVO DE ITENS - LOC. Corumbá/MS")</f>
      </c>
      <c r="C91" s="4" t="inlineStr">
        <is>
          <t>Não vendido</t>
        </is>
      </c>
      <c r="D91" s="4" t="inlineStr">
        <is>
          <t>7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=HYPERLINK("https://www.leilaoonline.com.br/lote/detalhe/113390", "350")</f>
      </c>
      <c r="B92" s="4" t="s">
        <f>=HYPERLINK("https://www.leilaoonline.com.br/lote/detalhe/113390", "TIG-017-2021 - APROX. 521 ITENS - VALVULA, PARAFUSO, LUMINARIA E OUTROS - VEJA DESCRITIVO DE ITENS - LOC: MANGARATIBA -  ILHA GUAÍBA/ RJ")</f>
      </c>
      <c r="C92" s="4" t="inlineStr">
        <is>
          <t>Não vendido</t>
        </is>
      </c>
      <c r="D92" s="4" t="inlineStr">
        <is>
          <t>16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=HYPERLINK("https://www.leilaoonline.com.br/lote/detalhe/113394", "354")</f>
      </c>
      <c r="B93" s="4" t="s">
        <f>=HYPERLINK("https://www.leilaoonline.com.br/lote/detalhe/113394", "TIG-013-2021 - APROX. 1658 ITENS - PARAFUSO, CILINDRO, BOMBA E OUTROS - VEJA DESCRITIVO DE ITENS - LOC: MANGARATIBA -  ILHA GUAÍBA/ RJ")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3.350,00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=HYPERLINK("https://www.leilaoonline.com.br/lote/detalhe/113395", "356")</f>
      </c>
      <c r="B94" s="4" t="s">
        <f>=HYPERLINK("https://www.leilaoonline.com.br/lote/detalhe/113395", "SSG-013-2021-MRO - APROX. 120 ITENS - RELE, DISJUNTOR, RETENTOR, ANEL E OUTROS - VEJA DESCRITIVO DE ITENS - LOC: CANAA DOS CARAJAS/ PA")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=HYPERLINK("https://www.leilaoonline.com.br/lote/detalhe/113397", "357")</f>
      </c>
      <c r="B95" s="4" t="s">
        <f>=HYPERLINK("https://www.leilaoonline.com.br/lote/detalhe/113397", "SSG-012-2021-MRO - APROX. 97 ITENS - VALVULA, RETENTOR, SAPATA E OUTROS - VEJA DESCRITIVO DE ITENS - LOC: CANAA DOS CARAJAS/ PA")</f>
      </c>
      <c r="C95" s="4" t="inlineStr">
        <is>
          <t>Vendido</t>
        </is>
      </c>
      <c r="D95" s="4" t="inlineStr">
        <is>
          <t>5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=HYPERLINK("https://www.leilaoonline.com.br/lote/detalhe/113389", "402")</f>
      </c>
      <c r="B96" s="4" t="s">
        <f>=HYPERLINK("https://www.leilaoonline.com.br/lote/detalhe/113389", "CDM-003-2021 - 18 ITENS - AGITADOR MECÂNICO, ESPECTROFOTÔMETRO ,BOMBA PERISTÁLTICA E OUTROS - VEJA DESCRITIVO DE ITENS - LOC SANTA LUZIA /MG ")</f>
      </c>
      <c r="C96" s="4" t="inlineStr">
        <is>
          <t>Vendido</t>
        </is>
      </c>
      <c r="D96" s="4" t="inlineStr">
        <is>
          <t>19</t>
        </is>
      </c>
      <c r="E96" s="5" t="inlineStr">
        <is>
          <t>2.600,00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=HYPERLINK("https://www.leilaoonline.com.br/lote/detalhe/113393", "405")</f>
      </c>
      <c r="B97" s="4" t="s">
        <f>=HYPERLINK("https://www.leilaoonline.com.br/lote/detalhe/113393", "FAB-088-2021 - APROX. 1091 ITENS - CAIXA, CANALETA FIOS, CELULA CARGA E OUTROS - VEJA DESCRITIVO DE ITENS - LOC.OURO PRETO/ MG")</f>
      </c>
      <c r="C97" s="4" t="inlineStr">
        <is>
          <t>Vendido</t>
        </is>
      </c>
      <c r="D97" s="4" t="inlineStr">
        <is>
          <t>20</t>
        </is>
      </c>
      <c r="E97" s="5" t="inlineStr">
        <is>
          <t>3.400,00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=HYPERLINK("https://www.leilaoonline.com.br/lote/detalhe/113396", "410")</f>
      </c>
      <c r="B98" s="4" t="s">
        <f>=HYPERLINK("https://www.leilaoonline.com.br/lote/detalhe/113396", "GOV-131-2021 - APROX. 356 ITENS - DISJUNTOR, VALVULA RET E OUTROS - VEJA DESCRITIVO DE ITENS - GOVERNADOR VALADARES/ MG")</f>
      </c>
      <c r="C98" s="4" t="inlineStr">
        <is>
          <t>Vendido</t>
        </is>
      </c>
      <c r="D98" s="4" t="inlineStr">
        <is>
          <t>31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=HYPERLINK("https://www.leilaoonline.com.br/lote/detalhe/113398", "411")</f>
      </c>
      <c r="B99" s="4" t="s">
        <f>=HYPERLINK("https://www.leilaoonline.com.br/lote/detalhe/113398", "GOV-132-2021 - APROX. 471 ITENS - TRANSMISSOR, CORREIA, TORQUE E OUTROS - VEJA DESCRITIVO DE ITENS - LOC.GOVERNADOR VALADARES/ MG")</f>
      </c>
      <c r="C99" s="4" t="inlineStr">
        <is>
          <t>Não vendido</t>
        </is>
      </c>
      <c r="D99" s="4" t="inlineStr">
        <is>
          <t>22</t>
        </is>
      </c>
      <c r="E99" s="5" t="inlineStr">
        <is>
          <t>3.350,00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=HYPERLINK("https://www.leilaoonline.com.br/lote/detalhe/113399", "412")</f>
      </c>
      <c r="B100" s="4" t="s">
        <f>=HYPERLINK("https://www.leilaoonline.com.br/lote/detalhe/113399", "GOV-133-2021 - 1 MÁQUINA DE SOLDA MARCA ESAB MODELO: HANDYARC 130i E 1 MÁQUINA DE SOLDA MARCA ESAB MODELO BANTAM BRASIL 250 - LOC.GOVERNADOR VALADARES/ MG")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=HYPERLINK("https://www.leilaoonline.com.br/lote/detalhe/113400", "413")</f>
      </c>
      <c r="B101" s="4" t="s">
        <f>=HYPERLINK("https://www.leilaoonline.com.br/lote/detalhe/113400", "GOV-134-2021 - 06  SOCADORA MANUAL PE DE PATO GEISMAR - VERIFICAR DISCRITIVO DE ITENS - LOC.GOVERNADOR VALADARES/MG ")</f>
      </c>
      <c r="C101" s="4" t="inlineStr">
        <is>
          <t>Não vendido</t>
        </is>
      </c>
      <c r="D101" s="4" t="inlineStr">
        <is>
          <t>29</t>
        </is>
      </c>
      <c r="E101" s="5" t="inlineStr">
        <is>
          <t>4.800,00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=HYPERLINK("https://www.leilaoonline.com.br/lote/detalhe/113401", "414")</f>
      </c>
      <c r="B102" s="4" t="s">
        <f>=HYPERLINK("https://www.leilaoonline.com.br/lote/detalhe/113401", "GOV-135-2021 - 07 SOCADORA MANUAL PE DE PATO GEISMAR - VERIFICAR DESCRITIVO DE ITENS - LOC. GOVERNADOR VALADARES/ MG ")</f>
      </c>
      <c r="C102" s="4" t="inlineStr">
        <is>
          <t>Não vendido</t>
        </is>
      </c>
      <c r="D102" s="4" t="inlineStr">
        <is>
          <t>25</t>
        </is>
      </c>
      <c r="E102" s="5" t="inlineStr">
        <is>
          <t>4.250,00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=HYPERLINK("https://www.leilaoonline.com.br/lote/detalhe/113402", "415")</f>
      </c>
      <c r="B103" s="4" t="s">
        <f>=HYPERLINK("https://www.leilaoonline.com.br/lote/detalhe/113402", "GOV-137-2021 - 1 ESMERILHADEIRA DE TRILHO - LOC. GOVERNADOR VALADARES/ MG ")</f>
      </c>
      <c r="C103" s="4" t="inlineStr">
        <is>
          <t>Não vendido</t>
        </is>
      </c>
      <c r="D103" s="4" t="inlineStr">
        <is>
          <t>24</t>
        </is>
      </c>
      <c r="E103" s="5" t="inlineStr">
        <is>
          <t>3.850,00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=HYPERLINK("https://www.leilaoonline.com.br/lote/detalhe/113403", "416")</f>
      </c>
      <c r="B104" s="4" t="s">
        <f>=HYPERLINK("https://www.leilaoonline.com.br/lote/detalhe/113403", "GOV-142-2021 - 04 ITENS - GRUPO GERADOR GEISMAR  E OUTROS - VEJA DISCRITIVO DE ITENS - LOC.GOVERNADOR VALADARES/ MG  ")</f>
      </c>
      <c r="C104" s="4" t="inlineStr">
        <is>
          <t>Não vendido</t>
        </is>
      </c>
      <c r="D104" s="4" t="inlineStr">
        <is>
          <t>62</t>
        </is>
      </c>
      <c r="E104" s="5" t="inlineStr">
        <is>
          <t>21.500,00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=HYPERLINK("https://www.leilaoonline.com.br/lote/detalhe/113404", "417")</f>
      </c>
      <c r="B105" s="4" t="s">
        <f>=HYPERLINK("https://www.leilaoonline.com.br/lote/detalhe/113404", "GOV-147-2021 - APROX.354 ITENS - ELEMENTO FILTRO 27MIC, DISJUNTOR 32A  E OUTROS - VEJA DESCRITIVO DE ITENS - LOC. GOVERNADOR VALADARES/ MG")</f>
      </c>
      <c r="C105" s="4" t="inlineStr">
        <is>
          <t>Não vendido</t>
        </is>
      </c>
      <c r="D105" s="4" t="inlineStr">
        <is>
          <t>21</t>
        </is>
      </c>
      <c r="E105" s="5" t="inlineStr">
        <is>
          <t>3.100,00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=HYPERLINK("https://www.leilaoonline.com.br/lote/detalhe/113405", "418")</f>
      </c>
      <c r="B106" s="4" t="s">
        <f>=HYPERLINK("https://www.leilaoonline.com.br/lote/detalhe/113405", "GOV-148-2021 - APROX.462 ITENS - ACUMULADOR, SUPORTE ESQUERDO E OUTROS - VEJA DESCRITIVO DE ITENS - LOC. GOVERNADOR VALADARES/ MG")</f>
      </c>
      <c r="C106" s="4" t="inlineStr">
        <is>
          <t>Não vendido</t>
        </is>
      </c>
      <c r="D106" s="4" t="inlineStr">
        <is>
          <t>21</t>
        </is>
      </c>
      <c r="E106" s="5" t="inlineStr">
        <is>
          <t>3.100,00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=HYPERLINK("https://www.leilaoonline.com.br/lote/detalhe/113407", "426")</f>
      </c>
      <c r="B107" s="4" t="s">
        <f>=HYPERLINK("https://www.leilaoonline.com.br/lote/detalhe/113407", "MCR-044-2021 - APROX. 74 ITENS - FILTRO FLUID AR, FILTRO OLEO E OUTROS - VEJA DESCRITIVO DE ITENS - LOC. CORUMBÁ/ MS")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=HYPERLINK("https://www.leilaoonline.com.br/lote/detalhe/113408", "427")</f>
      </c>
      <c r="B108" s="4" t="s">
        <f>=HYPERLINK("https://www.leilaoonline.com.br/lote/detalhe/113408", "MRB-EQ-002-2021 - 03 ITENS - MEDIDOR DE NIVEL E OUTROS - VEJA DESCRITIVO DE ITENS - LOC. MARABÁ - PA  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=HYPERLINK("https://www.leilaoonline.com.br/lote/detalhe/113409", "428")</f>
      </c>
      <c r="B109" s="4" t="s">
        <f>=HYPERLINK("https://www.leilaoonline.com.br/lote/detalhe/113409", "MRB-EQ-003-2021 - 03 ITENS - MULTIPROCESSOR DE ALIMENTOS E OUTROS - VEJA DESCRITIVO DE ITENS - LOC. MARABÁ/ PA")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=HYPERLINK("https://www.leilaoonline.com.br/lote/detalhe/113410", "429")</f>
      </c>
      <c r="B110" s="4" t="s">
        <f>=HYPERLINK("https://www.leilaoonline.com.br/lote/detalhe/113410", "MRB-EQ-004-2021 - 02 CONDICIONADOR DE AR SPLIT CARRIER -  LOC. MARABÁ/ PA")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=HYPERLINK("https://www.leilaoonline.com.br/lote/detalhe/113411", "430")</f>
      </c>
      <c r="B111" s="4" t="s">
        <f>=HYPERLINK("https://www.leilaoonline.com.br/lote/detalhe/113411", "MRB-MRO-004-2021 - APROX. 101 ITENS - ROTULA RADIAL, ROTULA RADIAL E OUTROS - VEJA DESCRITIVO DE ITENS - LOC. MARABÁ/ PA")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=HYPERLINK("https://www.leilaoonline.com.br/lote/detalhe/115297", "435")</f>
      </c>
      <c r="B112" s="4" t="s">
        <f>=HYPERLINK("https://www.leilaoonline.com.br/lote/detalhe/115297", "CKS-ATI-098-2021 - 1 LAVADORA DE ROUPAS 13KG INOX SANSUNG - WF448AAP - SÉRIE: WF448AAP  E 1 SECADORA DE ROUPAS  BRASTEMP 17KG - DUET BLACK BSG17A - ANO: 2013 - LOCALIZAÇÃO: CARAJÁS - PARÁ")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1.850,00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=HYPERLINK("https://www.leilaoonline.com.br/lote/detalhe/113412", "436")</f>
      </c>
      <c r="B113" s="4" t="s">
        <f>=HYPERLINK("https://www.leilaoonline.com.br/lote/detalhe/113412", "SLB-068-2021 - APROX. 94 ITENS - TUBO, VEDACAO PLANA E OUTROS - VEJA DESCRITIVO DE ITENS - LOC. MARABÁ/ PA")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1.600,00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=HYPERLINK("https://www.leilaoonline.com.br/lote/detalhe/113413", "437")</f>
      </c>
      <c r="B114" s="4" t="s">
        <f>=HYPERLINK("https://www.leilaoonline.com.br/lote/detalhe/113413", "SLB-069-2021 - APROX. 345 ITENS - VEDACAO PLANA, PARAFUSO E OUTROS - VEJA DESCRITIVO DE ITENS - LOC. MARABÁ/ PA")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=HYPERLINK("https://www.leilaoonline.com.br/lote/detalhe/113414", "441")</f>
      </c>
      <c r="B115" s="4" t="s">
        <f>=HYPERLINK("https://www.leilaoonline.com.br/lote/detalhe/113414", "GOV-130-2021 - 1 MÁQUINA DE SOLDA MARCA LYNUX MODELO MMA IGBT 130A - LOC. GOVERNADOR VALADARES/ MG")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=HYPERLINK("https://www.leilaoonline.com.br/lote/detalhe/114403", "450")</f>
      </c>
      <c r="B116" s="4" t="s">
        <f>=HYPERLINK("https://www.leilaoonline.com.br/lote/detalhe/114403", "082-004-2022 - 59 CAVALETES - VEJA DESCRITIVO DE ITENS - Vitória / ES.")</f>
      </c>
      <c r="C116" s="4" t="inlineStr">
        <is>
          <t>Vendido</t>
        </is>
      </c>
      <c r="D116" s="4" t="inlineStr">
        <is>
          <t>20</t>
        </is>
      </c>
      <c r="E116" s="5" t="inlineStr">
        <is>
          <t>4.450,00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=HYPERLINK("https://www.leilaoonline.com.br/lote/detalhe/114405", "451")</f>
      </c>
      <c r="B117" s="4" t="s">
        <f>=HYPERLINK("https://www.leilaoonline.com.br/lote/detalhe/114405", "082-005-2022 - 20 PC CAVALETE ;DESENHO-MIME641910290002 SUPOT - LOCALIZAÇÃO: Vitória / ES")</f>
      </c>
      <c r="C117" s="4" t="inlineStr">
        <is>
          <t>Vendido</t>
        </is>
      </c>
      <c r="D117" s="4" t="inlineStr">
        <is>
          <t>20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=HYPERLINK("https://www.leilaoonline.com.br/lote/detalhe/114409", "453")</f>
      </c>
      <c r="B118" s="4" t="s">
        <f>=HYPERLINK("https://www.leilaoonline.com.br/lote/detalhe/114409", "082-012-2022 - 58 CAVALETES - VEJA DESCRITIVO DE ITENS - LOCALIZAÇÃO: Vitória / ES")</f>
      </c>
      <c r="C118" s="4" t="inlineStr">
        <is>
          <t>Não vendido</t>
        </is>
      </c>
      <c r="D118" s="4" t="inlineStr">
        <is>
          <t>19</t>
        </is>
      </c>
      <c r="E118" s="5" t="inlineStr">
        <is>
          <t>3.750,00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=HYPERLINK("https://www.leilaoonline.com.br/lote/detalhe/114411", "454")</f>
      </c>
      <c r="B119" s="4" t="s">
        <f>=HYPERLINK("https://www.leilaoonline.com.br/lote/detalhe/114411", "082-020-2022 - 246 ROLO TRANSPORTADOR DIVERSOS - VEJA DESCRITIVO DE ITENS - LOCALIZAÇÃO: Vitória / ES")</f>
      </c>
      <c r="C119" s="4" t="inlineStr">
        <is>
          <t>Vendido</t>
        </is>
      </c>
      <c r="D119" s="4" t="inlineStr">
        <is>
          <t>21</t>
        </is>
      </c>
      <c r="E119" s="5" t="inlineStr">
        <is>
          <t>5.500,00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=HYPERLINK("https://www.leilaoonline.com.br/lote/detalhe/114412", "455")</f>
      </c>
      <c r="B120" s="4" t="s">
        <f>=HYPERLINK("https://www.leilaoonline.com.br/lote/detalhe/114412", "082-023-2022 - FREEZER MACOM FVM-700, ANO: 2016 - LOCALIZAÇÃO: Vitória/ES")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=HYPERLINK("https://www.leilaoonline.com.br/lote/detalhe/114419", "456")</f>
      </c>
      <c r="B121" s="4" t="s">
        <f>=HYPERLINK("https://www.leilaoonline.com.br/lote/detalhe/114419", "082-024-2022 - EMPILHADEIRA PALETRANS LM1016, ANO 2011 - LOCALOZAÇÃO: Vitória/ES")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=HYPERLINK("https://www.leilaoonline.com.br/lote/detalhe/114426", "457")</f>
      </c>
      <c r="B122" s="4" t="s">
        <f>=HYPERLINK("https://www.leilaoonline.com.br/lote/detalhe/114426", "082-025-2022 - 1 GERADOR DE SOLDA A DIESEL, BOBCAT 250, UNIMATIC, 200 HD, ANO 2007. 1 MAQUINA DE SOLDA SOLDARC 400,BALMER 4000, ANO 2008. - localização: Vitória/ES")</f>
      </c>
      <c r="C122" s="4" t="inlineStr">
        <is>
          <t>Não vendido</t>
        </is>
      </c>
      <c r="D122" s="4" t="inlineStr">
        <is>
          <t>20</t>
        </is>
      </c>
      <c r="E122" s="5" t="inlineStr">
        <is>
          <t>3.650,00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=HYPERLINK("https://www.leilaoonline.com.br/lote/detalhe/114430", "458")</f>
      </c>
      <c r="B123" s="4" t="s">
        <f>=HYPERLINK("https://www.leilaoonline.com.br/lote/detalhe/114430", "082-040-2022 - 5 chave de impacto a bateria makita.- veja descritivo de itens - localização: Vitória/ES ")</f>
      </c>
      <c r="C123" s="4" t="inlineStr">
        <is>
          <t>Não vendido</t>
        </is>
      </c>
      <c r="D123" s="4" t="inlineStr">
        <is>
          <t>5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=HYPERLINK("https://www.leilaoonline.com.br/lote/detalhe/114437", "459")</f>
      </c>
      <c r="B124" s="4" t="s">
        <f>=HYPERLINK("https://www.leilaoonline.com.br/lote/detalhe/114437", "082-041-2022 - dinamômetro LIDER, PR30, ano 2011 - localização: Vitória/ES.")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=HYPERLINK("https://www.leilaoonline.com.br/lote/detalhe/114440", "460")</f>
      </c>
      <c r="B125" s="4" t="s">
        <f>=HYPERLINK("https://www.leilaoonline.com.br/lote/detalhe/114440", "082-042-2022- Lavadora, KARCHER, HD5/12C, ANO: 2016. LOCALIZAÇÃO: Vitória/ES")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=HYPERLINK("https://www.leilaoonline.com.br/lote/detalhe/114446", "461")</f>
      </c>
      <c r="B126" s="4" t="s">
        <f>=HYPERLINK("https://www.leilaoonline.com.br/lote/detalhe/114446", "082-132-2021- 1 MEGOMETRO, 2 COLETOR DE DADOS. - VEJA DESCRITIVO DE ITENS. - LOCALIZAÇÃO: Vitória/ES 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=HYPERLINK("https://www.leilaoonline.com.br/lote/detalhe/114452", "462")</f>
      </c>
      <c r="B127" s="4" t="s">
        <f>=HYPERLINK("https://www.leilaoonline.com.br/lote/detalhe/114452", "082-151-2021 - PUXADOR DE VAGÃO SEW DO BRASIL, R100DZ112M4, ANO: 2019. LOCALIZAÇÃO: Vitória/ES")</f>
      </c>
      <c r="C127" s="4" t="inlineStr">
        <is>
          <t>Vendido</t>
        </is>
      </c>
      <c r="D127" s="4" t="inlineStr">
        <is>
          <t>23</t>
        </is>
      </c>
      <c r="E127" s="5" t="inlineStr">
        <is>
          <t>4.150,00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=HYPERLINK("https://www.leilaoonline.com.br/lote/detalhe/114456", "463")</f>
      </c>
      <c r="B128" s="4" t="s">
        <f>=HYPERLINK("https://www.leilaoonline.com.br/lote/detalhe/114456", "CD-243-2021 - 8 EIXOS SAIDA, 1 LUVA DE PROTEÇÃO E OUTROS. VEJA DESCRITIVO DE ITENS. LOCALIZAÇÃO: Barão de Cocais/Minas Gerais")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=HYPERLINK("https://www.leilaoonline.com.br/lote/detalhe/114458", "464")</f>
      </c>
      <c r="B129" s="4" t="s">
        <f>=HYPERLINK("https://www.leilaoonline.com.br/lote/detalhe/114458", "CD-249-2021 - 1.209 TELA COMPONENTE, 375 BARBANTE ALGODAO APOLLO. - VEJA DESCRITIVO DE ITENS. LOCALIZAÇÃO: Barão de Cocais/Minas Gerais")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=HYPERLINK("https://www.leilaoonline.com.br/lote/detalhe/114461", "465")</f>
      </c>
      <c r="B130" s="4" t="s">
        <f>=HYPERLINK("https://www.leilaoonline.com.br/lote/detalhe/114461", "CD-250-2021 - 11.000 PORCA, 3.767 ARRUELA, E OUTROS. VEJA DESCRITVO DE ITENS. LOCALIZAÇÃO: Barão de Cocais/Minas Gerais")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700,00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=HYPERLINK("https://www.leilaoonline.com.br/lote/detalhe/114462", "466")</f>
      </c>
      <c r="B131" s="4" t="s">
        <f>=HYPERLINK("https://www.leilaoonline.com.br/lote/detalhe/114462", "CD-251-2021 - 2.524 PARAFUSOS, 21 PINOS COMPONENTES E OUTROS. VEJA DESCRITIVO DE ITENS. - LOCALIZAÇÃO: Barão de Cocais/Minas Gerais")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=HYPERLINK("https://www.leilaoonline.com.br/lote/detalhe/114464", "467")</f>
      </c>
      <c r="B132" s="4" t="s">
        <f>=HYPERLINK("https://www.leilaoonline.com.br/lote/detalhe/114464", "CKS-MRO-008-2022 - 1 KIT REVISÃO SCANIA, 1 CONDULETE, VEJA DESCRITIVO DE ITENS. - LOCALIZAÇÃO: Carajás - Pará")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=HYPERLINK("https://www.leilaoonline.com.br/lote/detalhe/114465", "468")</f>
      </c>
      <c r="B133" s="4" t="s">
        <f>=HYPERLINK("https://www.leilaoonline.com.br/lote/detalhe/114465", "CKS-MRO-009-2022 - 5 BRAÇADEIRA AJUSTAVEL, 2 CUNHA FIXA, E OUTROS. VEJA DESCRITIVO DE ITENS. LOCALIZAÇÃO: Carajás - PA")</f>
      </c>
      <c r="C133" s="4" t="inlineStr">
        <is>
          <t>Não vendido</t>
        </is>
      </c>
      <c r="D133" s="4" t="inlineStr">
        <is>
          <t>26</t>
        </is>
      </c>
      <c r="E133" s="5" t="inlineStr">
        <is>
          <t>4.050,00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=HYPERLINK("https://www.leilaoonline.com.br/lote/detalhe/114466", "469")</f>
      </c>
      <c r="B134" s="4" t="s">
        <f>=HYPERLINK("https://www.leilaoonline.com.br/lote/detalhe/114466", "CKS-MRO-010-2022 - 2 GRAMPO 1363188 CATERPILLAR, 3 PARAFUSO 1903509 CATERPILLAR E OUTROS. VEJA DESCRITIVO DE ITENS. LOCALIZAÇÃO: Carajás - PA")</f>
      </c>
      <c r="C134" s="4" t="inlineStr">
        <is>
          <t>Não vendido</t>
        </is>
      </c>
      <c r="D134" s="4" t="inlineStr">
        <is>
          <t>23</t>
        </is>
      </c>
      <c r="E134" s="5" t="inlineStr">
        <is>
          <t>3.750,00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=HYPERLINK("https://www.leilaoonline.com.br/lote/detalhe/114468", "470")</f>
      </c>
      <c r="B135" s="4" t="s">
        <f>=HYPERLINK("https://www.leilaoonline.com.br/lote/detalhe/114468", "CKS-MRO-011-2022 - 8 ROLAMENTO ESF 13100901 KSB. LOCALIZAÇÃO: Carajás - PA")</f>
      </c>
      <c r="C135" s="4" t="inlineStr">
        <is>
          <t>Não vendido</t>
        </is>
      </c>
      <c r="D135" s="4" t="inlineStr">
        <is>
          <t>24</t>
        </is>
      </c>
      <c r="E135" s="5" t="inlineStr">
        <is>
          <t>3.250,00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=HYPERLINK("https://www.leilaoonline.com.br/lote/detalhe/114470", "471")</f>
      </c>
      <c r="B136" s="4" t="s">
        <f>=HYPERLINK("https://www.leilaoonline.com.br/lote/detalhe/114470", "FAB-089-2022 - 5 MAQUINAS DE SOLDA ELETRICA. veja descritivo de itens. localização: Ouro Preto/MG ")</f>
      </c>
      <c r="C136" s="4" t="inlineStr">
        <is>
          <t>Não vendido</t>
        </is>
      </c>
      <c r="D136" s="4" t="inlineStr">
        <is>
          <t>23</t>
        </is>
      </c>
      <c r="E136" s="5" t="inlineStr">
        <is>
          <t>3.150,00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=HYPERLINK("https://www.leilaoonline.com.br/lote/detalhe/114471", "472")</f>
      </c>
      <c r="B137" s="4" t="s">
        <f>=HYPERLINK("https://www.leilaoonline.com.br/lote/detalhe/114471", "GOV-136-2021 - 1 Moto serra com motor a gasolina, 1 Maquina Multifuncional STHIL MIW.3. localização: GOVERNADOR VALADARES/MG ")</f>
      </c>
      <c r="C137" s="4" t="inlineStr">
        <is>
          <t>Não vendido</t>
        </is>
      </c>
      <c r="D137" s="4" t="inlineStr">
        <is>
          <t>13</t>
        </is>
      </c>
      <c r="E137" s="5" t="inlineStr">
        <is>
          <t>1.700,00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=HYPERLINK("https://www.leilaoonline.com.br/lote/detalhe/114472", "473")</f>
      </c>
      <c r="B138" s="4" t="s">
        <f>=HYPERLINK("https://www.leilaoonline.com.br/lote/detalhe/114472", "GOV-150-2021 - 2 ARMARIO DE AÇO 2 PORTAS 3 PRATELEIRA 198x120x, 1 ARMARIO BAIXO DUAS PORTAS E UMA PRATELEIRA  80X49X7 e outros. veja descrição de itens. localização: Governador Valadares/mg")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=HYPERLINK("https://www.leilaoonline.com.br/lote/detalhe/114474", "474")</f>
      </c>
      <c r="B139" s="4" t="s">
        <f>=HYPERLINK("https://www.leilaoonline.com.br/lote/detalhe/114474", "GOV-152-2021. - GUINCHO MOVEL DE PISO (GIRAFA), SERIE MIC, ENERP. localização: Governador Valadares/mg")</f>
      </c>
      <c r="C139" s="4" t="inlineStr">
        <is>
          <t>Vendido</t>
        </is>
      </c>
      <c r="D139" s="4" t="inlineStr">
        <is>
          <t>10</t>
        </is>
      </c>
      <c r="E139" s="5" t="inlineStr">
        <is>
          <t>1.400,00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=HYPERLINK("https://www.leilaoonline.com.br/lote/detalhe/114475", "475")</f>
      </c>
      <c r="B140" s="4" t="s">
        <f>=HYPERLINK("https://www.leilaoonline.com.br/lote/detalhe/114475", "GOV-153-2021- GERADOR - localização: Governador Valadares/mg")</f>
      </c>
      <c r="C140" s="4" t="inlineStr">
        <is>
          <t>Vendido</t>
        </is>
      </c>
      <c r="D140" s="4" t="inlineStr">
        <is>
          <t>19</t>
        </is>
      </c>
      <c r="E140" s="5" t="inlineStr">
        <is>
          <t>2.400,00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=HYPERLINK("https://www.leilaoonline.com.br/lote/detalhe/114477", "476")</f>
      </c>
      <c r="B141" s="4" t="s">
        <f>=HYPERLINK("https://www.leilaoonline.com.br/lote/detalhe/114477", "GOV-154-2021 - 103 SUPORTE RE11.09.1106 PLASSER, 2 ABRACADEIRA 1356261 CATERPILLAR e outros. veja descritivo de itens. localização: GOVERNADOR VALADARES/ mg")</f>
      </c>
      <c r="C141" s="4" t="inlineStr">
        <is>
          <t>Não vendido</t>
        </is>
      </c>
      <c r="D141" s="4" t="inlineStr">
        <is>
          <t>19</t>
        </is>
      </c>
      <c r="E141" s="5" t="inlineStr">
        <is>
          <t>3.050,00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=HYPERLINK("https://www.leilaoonline.com.br/lote/detalhe/114478", "477")</f>
      </c>
      <c r="B142" s="4" t="s">
        <f>=HYPERLINK("https://www.leilaoonline.com.br/lote/detalhe/114478", "GOV-155-2021 - 18 HASTE 047.000.000.049, 88 RODA MED UD236.3001-7SC PLASSER e outros, veja descrição de itens. localização: GOVERNADOR VALADARES/mg")</f>
      </c>
      <c r="C142" s="4" t="inlineStr">
        <is>
          <t>Não vendido</t>
        </is>
      </c>
      <c r="D142" s="4" t="inlineStr">
        <is>
          <t>59</t>
        </is>
      </c>
      <c r="E142" s="5" t="inlineStr">
        <is>
          <t>18.050,00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=HYPERLINK("https://www.leilaoonline.com.br/lote/detalhe/114480", "478")</f>
      </c>
      <c r="B143" s="4" t="s">
        <f>=HYPERLINK("https://www.leilaoonline.com.br/lote/detalhe/114480", "GOV-156-2021 - 8 PORCA COROA M30X1,5DIN937-6/VERZ. PLASSE, 7 EIXO COMPON;S24.25573 DENISON HIDRAULICS e outros. veja descritivo de itens. localização: GOVERNADOR VALADARES/mg")</f>
      </c>
      <c r="C143" s="4" t="inlineStr">
        <is>
          <t>Não vendido</t>
        </is>
      </c>
      <c r="D143" s="4" t="inlineStr">
        <is>
          <t>9</t>
        </is>
      </c>
      <c r="E143" s="5" t="inlineStr">
        <is>
          <t>1.300,00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=HYPERLINK("https://www.leilaoonline.com.br/lote/detalhe/114481", "479")</f>
      </c>
      <c r="B144" s="4" t="s">
        <f>=HYPERLINK("https://www.leilaoonline.com.br/lote/detalhe/114481", "GOV-157-2021 - 2 MANCAL ROLAMENTO PEDEST MONO bloco, 1 INDIC TEMPER 1114580 SCANIA e outros, veja descritivo de itens. localização: GOVERNADOR VALADARES/mg")</f>
      </c>
      <c r="C144" s="4" t="inlineStr">
        <is>
          <t>Não vendido</t>
        </is>
      </c>
      <c r="D144" s="4" t="inlineStr">
        <is>
          <t>15</t>
        </is>
      </c>
      <c r="E144" s="5" t="inlineStr">
        <is>
          <t>2.200,00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=HYPERLINK("https://www.leilaoonline.com.br/lote/detalhe/114482", "480")</f>
      </c>
      <c r="B145" s="4" t="s">
        <f>=HYPERLINK("https://www.leilaoonline.com.br/lote/detalhe/114482", "GOV-158-2021 - MAQUINA REBARDADORA DE SOLDA  ELÉTRICA. COM MOTOR, 1 ESMERILHADEIRA DE BOLETO GEISMAR E OUTROS. VEJA DESCRITIVO DE ITENS. LOCALIZAÇÃO: Governador Valadares/MG")</f>
      </c>
      <c r="C145" s="4" t="inlineStr">
        <is>
          <t>Não vendido</t>
        </is>
      </c>
      <c r="D145" s="4" t="inlineStr">
        <is>
          <t>7</t>
        </is>
      </c>
      <c r="E145" s="5" t="inlineStr">
        <is>
          <t>1.100,00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=HYPERLINK("https://www.leilaoonline.com.br/lote/detalhe/114483", "481")</f>
      </c>
      <c r="B146" s="4" t="s">
        <f>=HYPERLINK("https://www.leilaoonline.com.br/lote/detalhe/114483", "GOV-159-2021 - 1 MESA TRAPEZOIDAL, 1  GAVETEIRO, 96 CADEIRAS. LOCALIZAÇÃO: Governador Valadares/MG")</f>
      </c>
      <c r="C146" s="4" t="inlineStr">
        <is>
          <t>Não vendido</t>
        </is>
      </c>
      <c r="D146" s="4" t="inlineStr">
        <is>
          <t>4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=HYPERLINK("https://www.leilaoonline.com.br/lote/detalhe/114490", "482")</f>
      </c>
      <c r="B147" s="4" t="s">
        <f>=HYPERLINK("https://www.leilaoonline.com.br/lote/detalhe/114490", "ITA-070-2021. - PROJETOR MULTIMIDIA MITSUBISHI XD-490U. - LOCALIZAÇÃO: ITABIRA/MG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=HYPERLINK("https://www.leilaoonline.com.br/lote/detalhe/114491", "483")</f>
      </c>
      <c r="B148" s="4" t="s">
        <f>=HYPERLINK("https://www.leilaoonline.com.br/lote/detalhe/114491", "ITA-074-2021- 3 MESAS DE TRABALHO ORGANICA L 140 X 140, 2 GAVETEIROS VOLANTE TRES GAVETAS 420 X 495 X 465 E OUTROS. VEJA DESCRITIVO DE ITENS. - LOCALIZAÇÃO: ITABIRA/MG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=HYPERLINK("https://www.leilaoonline.com.br/lote/detalhe/114492", "484")</f>
      </c>
      <c r="B149" s="4" t="s">
        <f>=HYPERLINK("https://www.leilaoonline.com.br/lote/detalhe/114492", "ITA-079-2021 - DESCASCADOR DE LEGUMES;ROBUSTA 500 - B6430. - LOCALIZAÇÃO: ITABIRA/MG 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=HYPERLINK("https://www.leilaoonline.com.br/lote/detalhe/114494", "485")</f>
      </c>
      <c r="B150" s="4" t="s">
        <f>=HYPERLINK("https://www.leilaoonline.com.br/lote/detalhe/114494", "MCR-060-2021 - 6 PLACA 4T8799 CATERPILLAR, 2 BORDA 6Y5540 CATERPILLAR. LOCALIZAÇÃO: Corumbá/MS")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=HYPERLINK("https://www.leilaoonline.com.br/lote/detalhe/114496", "486")</f>
      </c>
      <c r="B151" s="4" t="s">
        <f>=HYPERLINK("https://www.leilaoonline.com.br/lote/detalhe/114496", "MCR-066-2021 - 38 TELAS 1152 X 1524 X 85 MM, 1  REVESTIMENTO CARCAÇA, 506 METROS  MANGUEIRA; FC136 12. - LOCALIZAÇÃO: Corumbá/MS.")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=HYPERLINK("https://www.leilaoonline.com.br/lote/detalhe/114499", "487")</f>
      </c>
      <c r="B152" s="4" t="s">
        <f>=HYPERLINK("https://www.leilaoonline.com.br/lote/detalhe/114499", "MCR-067-2021 - 10 CHAPA DESG 1380022 CATERPILLAR, 4 CANTO 8E4193 CATERPILLAR, E OUTROS. VEJA DESCRITIVO DE ITENS - LOCALIZAÇÃO: Corumbá/MS")</f>
      </c>
      <c r="C152" s="4" t="inlineStr">
        <is>
          <t>Vendido</t>
        </is>
      </c>
      <c r="D152" s="4" t="inlineStr">
        <is>
          <t>7</t>
        </is>
      </c>
      <c r="E152" s="5" t="inlineStr">
        <is>
          <t>1.500,00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=HYPERLINK("https://www.leilaoonline.com.br/lote/detalhe/114500", "488")</f>
      </c>
      <c r="B153" s="4" t="s">
        <f>=HYPERLINK("https://www.leilaoonline.com.br/lote/detalhe/114500", "MCR-068-2021 - ELEVADOR HIDRAULICO DE COLUNA CAPACIDADE 7200. - LOCALIZAÇÃO: Corumbá/MS")</f>
      </c>
      <c r="C153" s="4" t="inlineStr">
        <is>
          <t>Não vendido</t>
        </is>
      </c>
      <c r="D153" s="4" t="inlineStr">
        <is>
          <t>43</t>
        </is>
      </c>
      <c r="E153" s="5" t="inlineStr">
        <is>
          <t>8.500,00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=HYPERLINK("https://www.leilaoonline.com.br/lote/detalhe/114501", "489")</f>
      </c>
      <c r="B154" s="4" t="s">
        <f>=HYPERLINK("https://www.leilaoonline.com.br/lote/detalhe/114501", "MCR-070-2021 - 532  HASTE 322525 ATLAS COPCO, 4  RETENTOR 9G5311 CATERPILLAR E OUTROS. VEJA DESCRITIVO DE ITENS. - LOCALIZAÇÃO: Corumbá/MS")</f>
      </c>
      <c r="C154" s="4" t="inlineStr">
        <is>
          <t>Vendido</t>
        </is>
      </c>
      <c r="D154" s="4" t="inlineStr">
        <is>
          <t>82</t>
        </is>
      </c>
      <c r="E154" s="5" t="inlineStr">
        <is>
          <t>39.000,00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=HYPERLINK("https://www.leilaoonline.com.br/lote/detalhe/114503", "490")</f>
      </c>
      <c r="B155" s="4" t="s">
        <f>=HYPERLINK("https://www.leilaoonline.com.br/lote/detalhe/114503", "MCR-071-2021 - 171 FAROL AUX UNIVERSAL LONGO ALCANCE;5 ;H3")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=HYPERLINK("https://www.leilaoonline.com.br/lote/detalhe/114506", "491")</f>
      </c>
      <c r="B156" s="4" t="s">
        <f>=HYPERLINK("https://www.leilaoonline.com.br/lote/detalhe/114506", "MCR-074-2021 - 7 REVESTIMENTO DE ROLO MOTRIZ TRELLGRIP, 11   BROCA; 110747; BOART CANADA E OUTROS. VEJA DESCRITIVO DE ITENS. - LOCALIZAÇÃO: Corumbá/MS")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=HYPERLINK("https://www.leilaoonline.com.br/lote/detalhe/114509", "492")</f>
      </c>
      <c r="B157" s="4" t="s">
        <f>=HYPERLINK("https://www.leilaoonline.com.br/lote/detalhe/114509", "MRB-MRO-001-2022 - 4 AMORTECEDOR COMPONENTE; L070700/1030/C GEOVIA, 4 FILTRO FLUID OLEO 17MIC, E OUTROS. VEJA DESCRITIVO DE ITENS. - LOCALIZAÇÃO: MARABÁ / PA")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=HYPERLINK("https://www.leilaoonline.com.br/lote/detalhe/114511", "493")</f>
      </c>
      <c r="B158" s="4" t="s">
        <f>=HYPERLINK("https://www.leilaoonline.com.br/lote/detalhe/114511", "MUT-001-2022 - 115 LAMINA 36666-T MARTIN, 26 PARAFUSO CAB SEXT 1.1/4POL, E OUTROS. VEJA DESCRITIVO DE ITENS. - LOCALIZAÇÃO: NOVA LIMA/MG")</f>
      </c>
      <c r="C158" s="4" t="inlineStr">
        <is>
          <t>Não vendido</t>
        </is>
      </c>
      <c r="D158" s="4" t="inlineStr">
        <is>
          <t>13</t>
        </is>
      </c>
      <c r="E158" s="5" t="inlineStr">
        <is>
          <t>5.650,00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=HYPERLINK("https://www.leilaoonline.com.br/lote/detalhe/114515", "494")</f>
      </c>
      <c r="B159" s="4" t="s">
        <f>=HYPERLINK("https://www.leilaoonline.com.br/lote/detalhe/114515", "S11D-001-2022-MRO - 325 REVESTIMENTO 5 397 100 REMA TIP TOP, 14 FILTRO FLUID HIDR 12MC. - localização: CANAÃ DOS CARAJAS/PA")</f>
      </c>
      <c r="C159" s="4" t="inlineStr">
        <is>
          <t>Não vendido</t>
        </is>
      </c>
      <c r="D159" s="4" t="inlineStr">
        <is>
          <t>23</t>
        </is>
      </c>
      <c r="E159" s="5" t="inlineStr">
        <is>
          <t>4.000,00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=HYPERLINK("https://www.leilaoonline.com.br/lote/detalhe/114516", "495")</f>
      </c>
      <c r="B160" s="4" t="s">
        <f>=HYPERLINK("https://www.leilaoonline.com.br/lote/detalhe/114516", "S11D-003-2021-MRO - 11 PINOS TRAVA 4169758 SOLDERING. - localização: CANAÃ DOS CARAJAS/PA")</f>
      </c>
      <c r="C160" s="4" t="inlineStr">
        <is>
          <t>Não vendido</t>
        </is>
      </c>
      <c r="D160" s="4" t="inlineStr">
        <is>
          <t>97</t>
        </is>
      </c>
      <c r="E160" s="5" t="inlineStr">
        <is>
          <t>31.050,00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=HYPERLINK("https://www.leilaoonline.com.br/lote/detalhe/114519", "496")</f>
      </c>
      <c r="B161" s="4" t="s">
        <f>=HYPERLINK("https://www.leilaoonline.com.br/lote/detalhe/114519", "SLS-EQ-043-2021 - 7 CLIMATIZADORES DE AR INDUSTRIAL, DIVERSOS. VEJA DESCRITIVO DE ITENS. LOCALIZAÇÃO: São Luís - MA ")</f>
      </c>
      <c r="C161" s="4" t="inlineStr">
        <is>
          <t>Não vendido</t>
        </is>
      </c>
      <c r="D161" s="4" t="inlineStr">
        <is>
          <t>9</t>
        </is>
      </c>
      <c r="E161" s="5" t="inlineStr">
        <is>
          <t>1.700,00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=HYPERLINK("https://www.leilaoonline.com.br/lote/detalhe/114520", "497")</f>
      </c>
      <c r="B162" s="4" t="s">
        <f>=HYPERLINK("https://www.leilaoonline.com.br/lote/detalhe/114520", "SLS-EQ-001-2022 - Balança SHENCK, H40UB, ANO 1985. - LOCALIZAÇÃO: São Luís - MA")</f>
      </c>
      <c r="C162" s="4" t="inlineStr">
        <is>
          <t>Não vendido</t>
        </is>
      </c>
      <c r="D162" s="4" t="inlineStr">
        <is>
          <t>39</t>
        </is>
      </c>
      <c r="E162" s="5" t="inlineStr">
        <is>
          <t>6.800,00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=HYPERLINK("https://www.leilaoonline.com.br/lote/detalhe/114521", "498")</f>
      </c>
      <c r="B163" s="4" t="s">
        <f>=HYPERLINK("https://www.leilaoonline.com.br/lote/detalhe/114521", "SLS-MRO-001-2022 - 121 PORTAS COMPONENTE; TIPO: E;8417729 GM-EMD, 7 CARTAO P/ LOC;17FD1320A2 GENERAL ELECTRIC E OUTROS, VEJA DESCRITIVO DE ITENS. LOCALIZAÇÃO: São Luís - MA")</f>
      </c>
      <c r="C163" s="4" t="inlineStr">
        <is>
          <t>Não vendido</t>
        </is>
      </c>
      <c r="D163" s="4" t="inlineStr">
        <is>
          <t>29</t>
        </is>
      </c>
      <c r="E163" s="5" t="inlineStr">
        <is>
          <t>5.350,00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=HYPERLINK("https://www.leilaoonline.com.br/lote/detalhe/114522", "499")</f>
      </c>
      <c r="B164" s="4" t="s">
        <f>=HYPERLINK("https://www.leilaoonline.com.br/lote/detalhe/114522", "SLS-MRO-002-2022 - 177 MANTA 3413294 HARSCO, 2 ANEL 215X1010 GENERAL ELECTRIC E OUTROS. VEJA DESCRITIVO DE ITENS. - LOCALIZAÇÃO: São Luís - MA")</f>
      </c>
      <c r="C164" s="4" t="inlineStr">
        <is>
          <t>Não vendido</t>
        </is>
      </c>
      <c r="D164" s="4" t="inlineStr">
        <is>
          <t>23</t>
        </is>
      </c>
      <c r="E164" s="5" t="inlineStr">
        <is>
          <t>4.600,00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=HYPERLINK("https://www.leilaoonline.com.br/lote/detalhe/114523", "500")</f>
      </c>
      <c r="B165" s="4" t="s">
        <f>=HYPERLINK("https://www.leilaoonline.com.br/lote/detalhe/114523", "SSG-001-2022-MRO - 1 MOTOR CA HGF315C 4000V 300CV 4 B3D/B3E, 1 MOTOR CA 80K 440V 0,6CV 2P B3E, E OUTROS. VEJA DESCRITIVO DE ITENS. LOCALIZAÇÃO: CANAA DOS CARAJÁS/PA")</f>
      </c>
      <c r="C165" s="4" t="inlineStr">
        <is>
          <t>Não vendido</t>
        </is>
      </c>
      <c r="D165" s="4" t="inlineStr">
        <is>
          <t>793</t>
        </is>
      </c>
      <c r="E165" s="5" t="inlineStr">
        <is>
          <t>169.600,00</t>
        </is>
      </c>
      <c r="F165" s="4" t="inlineStr">
        <is>
          <t>1500.00</t>
        </is>
      </c>
    </row>
    <row collapsed="false" customFormat="false" customHeight="false" hidden="false" ht="12.1" outlineLevel="0" r="166">
      <c r="A166" s="5" t="s">
        <f>=HYPERLINK("https://www.leilaoonline.com.br/lote/detalhe/114524", "501")</f>
      </c>
      <c r="B166" s="4" t="s">
        <f>=HYPERLINK("https://www.leilaoonline.com.br/lote/detalhe/114524", "SSG-017-2021 - Torre de iluminação ATLAS COPCO, QLT. - LOCALIZAÇÃO: Canaã dos Carajás/PA")</f>
      </c>
      <c r="C166" s="4" t="inlineStr">
        <is>
          <t>Vendido</t>
        </is>
      </c>
      <c r="D166" s="4" t="inlineStr">
        <is>
          <t>19</t>
        </is>
      </c>
      <c r="E166" s="5" t="inlineStr">
        <is>
          <t>2.450,00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=HYPERLINK("https://www.leilaoonline.com.br/lote/detalhe/114526", "502")</f>
      </c>
      <c r="B167" s="4" t="s">
        <f>=HYPERLINK("https://www.leilaoonline.com.br/lote/detalhe/114526", "SSG-018-2021-MRO - 1 PARAFUSO 142686 CUMMINS, 1 JUNTA 205288 CUMMINS E OUTROS. VEJA DESCRITIVOS DE ITENS. LOCALIZAÇÃO: CANAA DOS CARAJAS/PA")</f>
      </c>
      <c r="C167" s="4" t="inlineStr">
        <is>
          <t>Não vendido</t>
        </is>
      </c>
      <c r="D167" s="4" t="inlineStr">
        <is>
          <t>9</t>
        </is>
      </c>
      <c r="E167" s="5" t="inlineStr">
        <is>
          <t>1.300,00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=HYPERLINK("https://www.leilaoonline.com.br/lote/detalhe/114527", "503")</f>
      </c>
      <c r="B168" s="4" t="s">
        <f>=HYPERLINK("https://www.leilaoonline.com.br/lote/detalhe/114527", "SSG-019-2021-MRO - 4 RETENTORES VED PU 76,33MM, 1 PORCA COMPON;A  6173560026 MERCEDES BENZ, E OUTROS. VEJA DESCRITIVO DE ITENS. - LOCALIZAÇÃO: CANAA DOS CARAJAS/PA")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700,00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=HYPERLINK("https://www.leilaoonline.com.br/lote/detalhe/114528", "504")</f>
      </c>
      <c r="B169" s="4" t="s">
        <f>=HYPERLINK("https://www.leilaoonline.com.br/lote/detalhe/114528", "SSG-020-2021-MRO - 1 RING RETAING 2652201803 ATLASCOPCO, 4 HINGE 2657634529 ATLASCOPCO, E OUTROS. VEJA DESCRITIVO DE ITENS. - LOCALIZAÇÃO: CANAÃ DOS CARAJAS/PA")</f>
      </c>
      <c r="C169" s="4" t="inlineStr">
        <is>
          <t>Não vendido</t>
        </is>
      </c>
      <c r="D169" s="4" t="inlineStr">
        <is>
          <t>9</t>
        </is>
      </c>
      <c r="E169" s="5" t="inlineStr">
        <is>
          <t>1.300,00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=HYPERLINK("https://www.leilaoonline.com.br/lote/detalhe/114529", "505")</f>
      </c>
      <c r="B170" s="4" t="s">
        <f>=HYPERLINK("https://www.leilaoonline.com.br/lote/detalhe/114529", "SSG-021-2021-MRO - 33 ANEL 07000B3048 KOMATSU, 4 ANEL 1045Z2375 HARNISCHFEGER, E OUTROS. VEJA DESCRITIVO DE ITENS. - LOCALIZAÇÃO: CANAÃ DOS CARAJAS/PA")</f>
      </c>
      <c r="C170" s="4" t="inlineStr">
        <is>
          <t>Não vendido</t>
        </is>
      </c>
      <c r="D170" s="4" t="inlineStr">
        <is>
          <t>7</t>
        </is>
      </c>
      <c r="E170" s="5" t="inlineStr">
        <is>
          <t>1.100,00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=HYPERLINK("https://www.leilaoonline.com.br/lote/detalhe/114531", "506")</f>
      </c>
      <c r="B171" s="4" t="s">
        <f>=HYPERLINK("https://www.leilaoonline.com.br/lote/detalhe/114531", "SSG-023-2021-MRO - 1 FIXADOR 2045117 CATERPILLAR, 5 FUSIVEL COMPONENTE; 57091274 ATLAS COPCO E OUTROS. VEJA DESCRITIVO DE ITENS.- LOCALIZAÇÃO: CANAÃ DOS CARAJÁS/PA")</f>
      </c>
      <c r="C171" s="4" t="inlineStr">
        <is>
          <t>Não vendido</t>
        </is>
      </c>
      <c r="D171" s="4" t="inlineStr">
        <is>
          <t>7</t>
        </is>
      </c>
      <c r="E171" s="5" t="inlineStr">
        <is>
          <t>1.100,00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=HYPERLINK("https://www.leilaoonline.com.br/lote/detalhe/114532", "507")</f>
      </c>
      <c r="B172" s="4" t="s">
        <f>=HYPERLINK("https://www.leilaoonline.com.br/lote/detalhe/114532", "SSG-024-2021 - 1 ROLAMENTO COMPONENTE; T;26697950 BUCYRUS, 11 FUSIVEL COMPONENTE;;57091274 ATLAS, E OUTROS. VEJA DESCRITIVO DE ITENS. - LOCALIZAÇÃO: CANAÃ DOS CARAJÁS/PA")</f>
      </c>
      <c r="C172" s="4" t="inlineStr">
        <is>
          <t>Não vendido</t>
        </is>
      </c>
      <c r="D172" s="4" t="inlineStr">
        <is>
          <t>58</t>
        </is>
      </c>
      <c r="E172" s="5" t="inlineStr">
        <is>
          <t>17.850,00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=HYPERLINK("https://www.leilaoonline.com.br/lote/detalhe/114533", "508")</f>
      </c>
      <c r="B173" s="4" t="s">
        <f>=HYPERLINK("https://www.leilaoonline.com.br/lote/detalhe/114533", "SSG-025-2021-MRO - 2 LAMPADA COMPONENTE;;57364010 ATLAS, 1 VALVULA 3589476 CATERPILLAR 9T0818, E OUTROS. VEJA DESCRITIVO DE ITENS. LOCALIZAÇÃO: CANAÃ DOS CARAJÁS/PA")</f>
      </c>
      <c r="C173" s="4" t="inlineStr">
        <is>
          <t>Não vendido</t>
        </is>
      </c>
      <c r="D173" s="4" t="inlineStr">
        <is>
          <t>31</t>
        </is>
      </c>
      <c r="E173" s="5" t="inlineStr">
        <is>
          <t>5.400,00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=HYPERLINK("https://www.leilaoonline.com.br/lote/detalhe/114534", "509")</f>
      </c>
      <c r="B174" s="4" t="s">
        <f>=HYPERLINK("https://www.leilaoonline.com.br/lote/detalhe/114534", "SSG-026-2021-MR0 - 2 BOBINA COMPONENTE; TIPO: E;975E594F5, 7 RETENTOR 25MM 42,2MM, E OUTROS. VEJA DESCRITIVO DE ITENS. - LOCALIZAÇÃO: CANAÃ DOS CARAJAS/PA")</f>
      </c>
      <c r="C174" s="4" t="inlineStr">
        <is>
          <t>Não vendido</t>
        </is>
      </c>
      <c r="D174" s="4" t="inlineStr">
        <is>
          <t>7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=HYPERLINK("https://www.leilaoonline.com.br/lote/detalhe/114535", "510")</f>
      </c>
      <c r="B175" s="4" t="s">
        <f>=HYPERLINK("https://www.leilaoonline.com.br/lote/detalhe/114535", "SSG-027-2021-MRO - 9 DISJUNTOR 16A 10KA UNIPOLAR, 3 VALVULA COMPONENTE; TIP;79339022 BUCYRUS E OUTROS, VEJA DESCRITIVO DE ITENS. - LOCALIZAÇÃO: CANAÃ DOS CARAJAS/PA")</f>
      </c>
      <c r="C175" s="4" t="inlineStr">
        <is>
          <t>Vendido</t>
        </is>
      </c>
      <c r="D175" s="4" t="inlineStr">
        <is>
          <t>19</t>
        </is>
      </c>
      <c r="E175" s="5" t="inlineStr">
        <is>
          <t>4.300,00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=HYPERLINK("https://www.leilaoonline.com.br/lote/detalhe/114539", "511")</f>
      </c>
      <c r="B176" s="4" t="s">
        <f>=HYPERLINK("https://www.leilaoonline.com.br/lote/detalhe/114539", "SSG-028-2021-MRO - 2 CUBOS 2903830 CATERPILLAR, 4 AROS 139-6938 CATERPILLAR E OUTROS, VEJA DESCRITIVO DE ITENS. - LOCALIZAÇÃO: CANAA DOS CARAJAS/PA")</f>
      </c>
      <c r="C176" s="4" t="inlineStr">
        <is>
          <t>Não vendido</t>
        </is>
      </c>
      <c r="D176" s="4" t="inlineStr">
        <is>
          <t>56</t>
        </is>
      </c>
      <c r="E176" s="5" t="inlineStr">
        <is>
          <t>15.800,00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=HYPERLINK("https://www.leilaoonline.com.br/lote/detalhe/114541", "512")</f>
      </c>
      <c r="B177" s="4" t="s">
        <f>=HYPERLINK("https://www.leilaoonline.com.br/lote/detalhe/114541", "SSG-029-2021-MRO - 1 MANGUEIRA 1259455 CATERPILLAR, 1 TUBO 1268477 CATERPILLAR e outros. veja descritivo de itens. - localização: CANAA DOS CARAJAS/PA")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2.650,00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=HYPERLINK("https://www.leilaoonline.com.br/lote/detalhe/114543", "513")</f>
      </c>
      <c r="B178" s="4" t="s">
        <f>=HYPERLINK("https://www.leilaoonline.com.br/lote/detalhe/114543", "SSG-030-2021-MRO - 1 TRANSFORMADOR COMPON;1240032 CATERPILLAR, 1 ROLAMENTO ROLO CONICO 26680414 BUCYRUS, e outros. veja descritivo de itens. - localização: CANAA DOS CARAJAS/PA")</f>
      </c>
      <c r="C178" s="4" t="inlineStr">
        <is>
          <t>Não vendido</t>
        </is>
      </c>
      <c r="D178" s="4" t="inlineStr">
        <is>
          <t>17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=HYPERLINK("https://www.leilaoonline.com.br/lote/detalhe/114544", "514")</f>
      </c>
      <c r="B179" s="4" t="s">
        <f>=HYPERLINK("https://www.leilaoonline.com.br/lote/detalhe/114544", "SSG-034-2021 - Torre de iluminação ATLAS COPCO, QLT. - LOCALIZAÇÃO: Canaã dos Carajás/PA")</f>
      </c>
      <c r="C179" s="4" t="inlineStr">
        <is>
          <t>Não vendido</t>
        </is>
      </c>
      <c r="D179" s="4" t="inlineStr">
        <is>
          <t>17</t>
        </is>
      </c>
      <c r="E179" s="5" t="inlineStr">
        <is>
          <t>2.100,00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=HYPERLINK("https://www.leilaoonline.com.br/lote/detalhe/114545", "515")</f>
      </c>
      <c r="B180" s="4" t="s">
        <f>=HYPERLINK("https://www.leilaoonline.com.br/lote/detalhe/114545", "TIG-001-2022 - 1 CONTATO ELET. 110VCA 18A, 180 LAMPADA FLUORESCENTE 40W 220V 1213,6MM E OUTROS. VEJA DESCRITIVO DE ITENS. - LOCALIZAÇÃO: MANGARATIBA - RIO DE JANEIRO")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=HYPERLINK("https://www.leilaoonline.com.br/lote/detalhe/114546", "516")</f>
      </c>
      <c r="B181" s="4" t="s">
        <f>=HYPERLINK("https://www.leilaoonline.com.br/lote/detalhe/114546", "TIG-019-2021 - 199 REATOR; 2X32W; 127/220V; ELETRONICO, 2 BOMBA CENTRIFUGA KSB MEGANORM 80-160 E OUTROS. VEJA DESCRITIVO DE ITENS. - LOCALIZAÇÃO: MANGARATIBA -  ILHA GUAÍBA")</f>
      </c>
      <c r="C181" s="4" t="inlineStr">
        <is>
          <t>Não vendido</t>
        </is>
      </c>
      <c r="D181" s="4" t="inlineStr">
        <is>
          <t>76</t>
        </is>
      </c>
      <c r="E181" s="5" t="inlineStr">
        <is>
          <t>33.050,00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=HYPERLINK("https://www.leilaoonline.com.br/lote/detalhe/114624", "517")</f>
      </c>
      <c r="B182" s="4" t="s">
        <f>=HYPERLINK("https://www.leilaoonline.com.br/lote/detalhe/114624", "TIG-020-2021 - 41 ITENS - MOTORES ELÉTRICOS, TRANSFORMADORES,MODULOS E OUTROS, VEJA DESCRITIVO DE ITENS, LOC. MANGARATIBA -  ILHA GUAÍBA")</f>
      </c>
      <c r="C182" s="4" t="inlineStr">
        <is>
          <t>Vendido</t>
        </is>
      </c>
      <c r="D182" s="4" t="inlineStr">
        <is>
          <t>96</t>
        </is>
      </c>
      <c r="E182" s="5" t="inlineStr">
        <is>
          <t>26.900,00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=HYPERLINK("https://www.leilaoonline.com.br/lote/detalhe/114626", "518")</f>
      </c>
      <c r="B183" s="4" t="s">
        <f>=HYPERLINK("https://www.leilaoonline.com.br/lote/detalhe/114626", "TIG-021-2021 - 59 ITENS -TRANSFORMADORES,FONTES, MOTORES E OUTROS. VEJA DESCRITIVO DE VENDAS. - LOC: MANGARATIBA -  ILHA GUAÍBA")</f>
      </c>
      <c r="C183" s="4" t="inlineStr">
        <is>
          <t>Não vendido</t>
        </is>
      </c>
      <c r="D183" s="4" t="inlineStr">
        <is>
          <t>178</t>
        </is>
      </c>
      <c r="E183" s="5" t="inlineStr">
        <is>
          <t>40.850,00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=HYPERLINK("https://www.leilaoonline.com.br/lote/detalhe/114628", "519")</f>
      </c>
      <c r="B184" s="4" t="s">
        <f>=HYPERLINK("https://www.leilaoonline.com.br/lote/detalhe/114628", "TIG-022-2021 - 42 ITENS - MOTOR VIBRADOR ELÉTRICO, MÓDULOS, ACOPLAMENTOS E OUTROS. VEJA DESCRITIVO DE ITENS. - LOC: MANGARATIBA -  ILHA GUAÍBA")</f>
      </c>
      <c r="C184" s="4" t="inlineStr">
        <is>
          <t>Não vendido</t>
        </is>
      </c>
      <c r="D184" s="4" t="inlineStr">
        <is>
          <t>158</t>
        </is>
      </c>
      <c r="E184" s="5" t="inlineStr">
        <is>
          <t>42.700,00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=HYPERLINK("https://www.leilaoonline.com.br/lote/detalhe/114630", "520")</f>
      </c>
      <c r="B185" s="4" t="s">
        <f>=HYPERLINK("https://www.leilaoonline.com.br/lote/detalhe/114630", "TIG-023-2021 - 628 ITENS - MÓDULOS ELÉTRICOS, DISJUNTORES, FILTROS, EIXOS E OUTROS. VEJA DESCRITIVO DE ITENS. -LOC: RIO DE JANEIRO - SANTA CRUZ ( VALE TERNIUM)")</f>
      </c>
      <c r="C185" s="4" t="inlineStr">
        <is>
          <t>Vendido</t>
        </is>
      </c>
      <c r="D185" s="4" t="inlineStr">
        <is>
          <t>84</t>
        </is>
      </c>
      <c r="E185" s="5" t="inlineStr">
        <is>
          <t>40.050,00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=HYPERLINK("https://www.leilaoonline.com.br/lote/detalhe/114631", "521")</f>
      </c>
      <c r="B186" s="4" t="s">
        <f>=HYPERLINK("https://www.leilaoonline.com.br/lote/detalhe/114631", "TIG-024-2021 - 561 ITENS -LONAS, ROLAMENTOS, RETIFICADORES E OUTROS. VEJA DESCRITIVO DE ITENS. -LOC: MANGARATIBA - ILHA GUAÍBA")</f>
      </c>
      <c r="C186" s="4" t="inlineStr">
        <is>
          <t>Vendido</t>
        </is>
      </c>
      <c r="D186" s="4" t="inlineStr">
        <is>
          <t>69</t>
        </is>
      </c>
      <c r="E186" s="5" t="inlineStr">
        <is>
          <t>24.900,00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=HYPERLINK("https://www.leilaoonline.com.br/lote/detalhe/114635", "522")</f>
      </c>
      <c r="B187" s="4" t="s">
        <f>=HYPERLINK("https://www.leilaoonline.com.br/lote/detalhe/114635", "TIG-025-2021- 1.759 ITENS. -CURVAS, ROLAMENTOS, RETENTORES E OUTROS. VEJA DESCRITIVO DE ITENS. - LOC: MANGARATIBA- RIO DE JANEIRO")</f>
      </c>
      <c r="C187" s="4" t="inlineStr">
        <is>
          <t>Não vendido</t>
        </is>
      </c>
      <c r="D187" s="4" t="inlineStr">
        <is>
          <t>35</t>
        </is>
      </c>
      <c r="E187" s="5" t="inlineStr">
        <is>
          <t>8.500,00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=HYPERLINK("https://www.leilaoonline.com.br/lote/detalhe/114932", "523")</f>
      </c>
      <c r="B188" s="4" t="s">
        <f>=HYPERLINK("https://www.leilaoonline.com.br/lote/detalhe/114932", "CPBS-001-2022 - 4 PINO CO;DESENHO, 142 CABOS POT, 1 BOMBA ENGRAZP. LOC: ITAGUAI - PORTO DE SEPETIBA.")</f>
      </c>
      <c r="C188" s="4" t="inlineStr">
        <is>
          <t>Não vendido</t>
        </is>
      </c>
      <c r="D188" s="4" t="inlineStr">
        <is>
          <t>26</t>
        </is>
      </c>
      <c r="E188" s="5" t="inlineStr">
        <is>
          <t>5.750,00</t>
        </is>
      </c>
      <c r="F18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2026-04-30T23:48:04.00Z</dcterms:created>
  <dc:creator>Tellks Tecnologia</dc:creator>
  <cp:revision>0</cp:revision>
</cp:coreProperties>
</file>