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Maquinas Pes. • Caminhões • Tratores • Britadores • Bombas • Implementos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04/03/2022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=HYPERLINK("https://www.leilaoonline.com.br/lote/detalhe/118287", "003")</f>
      </c>
      <c r="B11" s="4" t="s">
        <f>=HYPERLINK("https://www.leilaoonline.com.br/lote/detalhe/118287", "ESCAVADEIRA; MARCA JHON DEERE; MODELO CLD 200")</f>
      </c>
      <c r="C11" s="4" t="inlineStr">
        <is>
          <t>Não vendido</t>
        </is>
      </c>
      <c r="D11" s="4" t="inlineStr">
        <is>
          <t>33</t>
        </is>
      </c>
      <c r="E11" s="5" t="inlineStr">
        <is>
          <t>34.750,00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=HYPERLINK("https://www.leilaoonline.com.br/lote/detalhe/118286", "004")</f>
      </c>
      <c r="B12" s="4" t="s">
        <f>=HYPERLINK("https://www.leilaoonline.com.br/lote/detalhe/118286", "ESCAVADEIRA; MARCA JHON DEERE; MODELO CLC 200")</f>
      </c>
      <c r="C12" s="4" t="inlineStr">
        <is>
          <t>Não vendido</t>
        </is>
      </c>
      <c r="D12" s="4" t="inlineStr">
        <is>
          <t>25</t>
        </is>
      </c>
      <c r="E12" s="5" t="inlineStr">
        <is>
          <t>29.000,00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=HYPERLINK("https://www.leilaoonline.com.br/lote/detalhe/118929", "005")</f>
      </c>
      <c r="B13" s="4" t="s">
        <f>=HYPERLINK("https://www.leilaoonline.com.br/lote/detalhe/118929", "PÁ CARREGADEIRA CATERPILLAR 944 (PARA REVISÃO)")</f>
      </c>
      <c r="C13" s="4" t="inlineStr">
        <is>
          <t>Não vendido</t>
        </is>
      </c>
      <c r="D13" s="4" t="inlineStr">
        <is>
          <t>42</t>
        </is>
      </c>
      <c r="E13" s="5" t="inlineStr">
        <is>
          <t>24.500,00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=HYPERLINK("https://www.leilaoonline.com.br/lote/detalhe/118920", "006")</f>
      </c>
      <c r="B14" s="4" t="s">
        <f>=HYPERLINK("https://www.leilaoonline.com.br/lote/detalhe/118920", "veja o vídeo!! PÁ CARREGADEIRA MICHIGAN 75 III; ANO 1980")</f>
      </c>
      <c r="C14" s="4" t="inlineStr">
        <is>
          <t>Não vendido</t>
        </is>
      </c>
      <c r="D14" s="4" t="inlineStr">
        <is>
          <t>106</t>
        </is>
      </c>
      <c r="E14" s="5" t="inlineStr">
        <is>
          <t>61.500,00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=HYPERLINK("https://www.leilaoonline.com.br/lote/detalhe/118288", "007")</f>
      </c>
      <c r="B15" s="4" t="s">
        <f>=HYPERLINK("https://www.leilaoonline.com.br/lote/detalhe/118288", "ESCAVADEIRA HIDRÁULICA; CASE 240; ANO 2020; 3 MIL HORAS")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300.000,00</t>
        </is>
      </c>
      <c r="F15" s="4" t="inlineStr">
        <is>
          <t>10000.00</t>
        </is>
      </c>
    </row>
    <row collapsed="false" customFormat="false" customHeight="false" hidden="false" ht="12.1" outlineLevel="0" r="16">
      <c r="A16" s="5" t="s">
        <f>=HYPERLINK("https://www.leilaoonline.com.br/lote/detalhe/118279", "008")</f>
      </c>
      <c r="B16" s="4" t="s">
        <f>=HYPERLINK("https://www.leilaoonline.com.br/lote/detalhe/118279", "5 PÁS CARREGADEIRA, VOLVO L90F, CAT 962 G e 962 H")</f>
      </c>
      <c r="C16" s="4" t="inlineStr">
        <is>
          <t>Não vendido</t>
        </is>
      </c>
      <c r="D16" s="4" t="inlineStr">
        <is>
          <t>70</t>
        </is>
      </c>
      <c r="E16" s="5" t="inlineStr">
        <is>
          <t>115.500,00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=HYPERLINK("https://www.leilaoonline.com.br/lote/detalhe/118285", "009")</f>
      </c>
      <c r="B17" s="4" t="s">
        <f>=HYPERLINK("https://www.leilaoonline.com.br/lote/detalhe/118285", "RETROESCAVADEIRA 4x4 NEW HOLLAND LB90 2010 - FUNCIONANDO")</f>
      </c>
      <c r="C17" s="4" t="inlineStr">
        <is>
          <t>Não vendido</t>
        </is>
      </c>
      <c r="D17" s="4" t="inlineStr">
        <is>
          <t>88</t>
        </is>
      </c>
      <c r="E17" s="5" t="inlineStr">
        <is>
          <t>113.750,00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=HYPERLINK("https://www.leilaoonline.com.br/lote/detalhe/118923", "010")</f>
      </c>
      <c r="B18" s="4" t="s">
        <f>=HYPERLINK("https://www.leilaoonline.com.br/lote/detalhe/118923", "veja o vídeo!! PÁ CARREGADEIRA W7; ANO 1977 - FUNCIONANDO")</f>
      </c>
      <c r="C18" s="4" t="inlineStr">
        <is>
          <t>Vendido</t>
        </is>
      </c>
      <c r="D18" s="4" t="inlineStr">
        <is>
          <t>25</t>
        </is>
      </c>
      <c r="E18" s="5" t="inlineStr">
        <is>
          <t>40.000,00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=HYPERLINK("https://www.leilaoonline.com.br/lote/detalhe/118924", "011")</f>
      </c>
      <c r="B19" s="4" t="s">
        <f>=HYPERLINK("https://www.leilaoonline.com.br/lote/detalhe/118924", "veja o vídeo!! PÁ CARREGADEIRA MICHIGAN 75 III; ANO 1978 - FUNCIONANDO")</f>
      </c>
      <c r="C19" s="4" t="inlineStr">
        <is>
          <t>Não vendido</t>
        </is>
      </c>
      <c r="D19" s="4" t="inlineStr">
        <is>
          <t>26</t>
        </is>
      </c>
      <c r="E19" s="5" t="inlineStr">
        <is>
          <t>56.000,00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=HYPERLINK("https://www.leilaoonline.com.br/lote/detalhe/118289", "012")</f>
      </c>
      <c r="B20" s="4" t="s">
        <f>=HYPERLINK("https://www.leilaoonline.com.br/lote/detalhe/118289", "ESCAVADEIRA CATERPILLAR 320; ANO 2020; HORIMETRO 3200 HORAS")</f>
      </c>
      <c r="C20" s="4" t="inlineStr">
        <is>
          <t>Não vendido</t>
        </is>
      </c>
      <c r="D20" s="4" t="inlineStr">
        <is>
          <t>35</t>
        </is>
      </c>
      <c r="E20" s="5" t="inlineStr">
        <is>
          <t>560.000,00</t>
        </is>
      </c>
      <c r="F20" s="4" t="inlineStr">
        <is>
          <t>10000.00</t>
        </is>
      </c>
    </row>
    <row collapsed="false" customFormat="false" customHeight="false" hidden="false" ht="12.1" outlineLevel="0" r="21">
      <c r="A21" s="5" t="s">
        <f>=HYPERLINK("https://www.leilaoonline.com.br/lote/detalhe/118290", "013")</f>
      </c>
      <c r="B21" s="4" t="s">
        <f>=HYPERLINK("https://www.leilaoonline.com.br/lote/detalhe/118290", "ESCAVADEIRA HYUNDAI 220LC-9 - 2021 - NOVA (NUNCA USADA)")</f>
      </c>
      <c r="C21" s="4" t="inlineStr">
        <is>
          <t>Não vendido</t>
        </is>
      </c>
      <c r="D21" s="4" t="inlineStr">
        <is>
          <t>39</t>
        </is>
      </c>
      <c r="E21" s="5" t="inlineStr">
        <is>
          <t>670.000,00</t>
        </is>
      </c>
      <c r="F21" s="4" t="inlineStr">
        <is>
          <t>10000.00</t>
        </is>
      </c>
    </row>
    <row collapsed="false" customFormat="false" customHeight="false" hidden="false" ht="12.1" outlineLevel="0" r="22">
      <c r="A22" s="5" t="s">
        <f>=HYPERLINK("https://www.leilaoonline.com.br/lote/detalhe/118313", "014")</f>
      </c>
      <c r="B22" s="4" t="s">
        <f>=HYPERLINK("https://www.leilaoonline.com.br/lote/detalhe/118313", "EMPILHADEIRA; MARCA LINDE; MODELO H40T-04; ANO 2005")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1.500,00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=HYPERLINK("https://www.leilaoonline.com.br/lote/detalhe/118311", "015")</f>
      </c>
      <c r="B23" s="4" t="s">
        <f>=HYPERLINK("https://www.leilaoonline.com.br/lote/detalhe/118311", "EMPILHADEIRA HYSTER PARA 2500KG; TORRE PADRÃO - FUNCIONANDO")</f>
      </c>
      <c r="C23" s="4" t="inlineStr">
        <is>
          <t>Não vendido</t>
        </is>
      </c>
      <c r="D23" s="4" t="inlineStr">
        <is>
          <t>48</t>
        </is>
      </c>
      <c r="E23" s="5" t="inlineStr">
        <is>
          <t>33.000,00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=HYPERLINK("https://www.leilaoonline.com.br/lote/detalhe/118354", "016")</f>
      </c>
      <c r="B24" s="4" t="s">
        <f>=HYPERLINK("https://www.leilaoonline.com.br/lote/detalhe/118354", "PÁ CARREGADEIRA XGMA 935H, 2013")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59.000,00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=HYPERLINK("https://www.leilaoonline.com.br/lote/detalhe/119292", "017")</f>
      </c>
      <c r="B25" s="4" t="s">
        <f>=HYPERLINK("https://www.leilaoonline.com.br/lote/detalhe/119292", "EMPILHADEIRA WAGNER A GÁS; 12 METROS DE LANÇA - FUNCIONANDO")</f>
      </c>
      <c r="C25" s="4" t="inlineStr">
        <is>
          <t>Não vendido</t>
        </is>
      </c>
      <c r="D25" s="4" t="inlineStr">
        <is>
          <t>7</t>
        </is>
      </c>
      <c r="E25" s="5" t="inlineStr">
        <is>
          <t>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=HYPERLINK("https://www.leilaoonline.com.br/lote/detalhe/118823", "050")</f>
      </c>
      <c r="B26" s="4" t="s">
        <f>=HYPERLINK("https://www.leilaoonline.com.br/lote/detalhe/118823", "CAMINHÃO FORD F 7000; MOTOR PERKIS 6CC - IPVA 2022 PAGO")</f>
      </c>
      <c r="C26" s="4" t="inlineStr">
        <is>
          <t>Vendido</t>
        </is>
      </c>
      <c r="D26" s="4" t="inlineStr">
        <is>
          <t>12</t>
        </is>
      </c>
      <c r="E26" s="5" t="inlineStr">
        <is>
          <t>14.750,00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=HYPERLINK("https://www.leilaoonline.com.br/lote/detalhe/119290", "051")</f>
      </c>
      <c r="B27" s="4" t="s">
        <f>=HYPERLINK("https://www.leilaoonline.com.br/lote/detalhe/119290", "CAMINHÃO M. BENZ/L 1516; 1983/1983; AZUL; DIESEL; MUNK DE 30 - FUNCIONANDO")</f>
      </c>
      <c r="C27" s="4" t="inlineStr">
        <is>
          <t>Vendido</t>
        </is>
      </c>
      <c r="D27" s="4" t="inlineStr">
        <is>
          <t>49</t>
        </is>
      </c>
      <c r="E27" s="5" t="inlineStr">
        <is>
          <t>161.250,00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=HYPERLINK("https://www.leilaoonline.com.br/lote/detalhe/118821", "052")</f>
      </c>
      <c r="B28" s="4" t="s">
        <f>=HYPERLINK("https://www.leilaoonline.com.br/lote/detalhe/118821", "CAMINHÃO FORD/F4000; 1983/1983; AZUL; DIESEL; MOTOR MWM 229 - FUNCIONANDO")</f>
      </c>
      <c r="C28" s="4" t="inlineStr">
        <is>
          <t>Não vendido</t>
        </is>
      </c>
      <c r="D28" s="4" t="inlineStr">
        <is>
          <t>14</t>
        </is>
      </c>
      <c r="E28" s="5" t="inlineStr">
        <is>
          <t>28.000,00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=HYPERLINK("https://www.leilaoonline.com.br/lote/detalhe/118819", "053")</f>
      </c>
      <c r="B29" s="4" t="s">
        <f>=HYPERLINK("https://www.leilaoonline.com.br/lote/detalhe/118819", "CAMINHÃO MERCEDES BENZ/L 1113; 1977/1977; AZUL; DIESEL; TURBINADO; HIDRÁULICO")</f>
      </c>
      <c r="C29" s="4" t="inlineStr">
        <is>
          <t>Vendido</t>
        </is>
      </c>
      <c r="D29" s="4" t="inlineStr">
        <is>
          <t>13</t>
        </is>
      </c>
      <c r="E29" s="5" t="inlineStr">
        <is>
          <t>45.000,00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=HYPERLINK("https://www.leilaoonline.com.br/lote/detalhe/118827", "054")</f>
      </c>
      <c r="B30" s="4" t="s">
        <f>=HYPERLINK("https://www.leilaoonline.com.br/lote/detalhe/118827", "CAMINHÃO VW/11.130; 1986/1986; AZUL; DIESEL; MOTOR MWM; TURBINADO; HIDRÁULICO")</f>
      </c>
      <c r="C30" s="4" t="inlineStr">
        <is>
          <t>Vendido</t>
        </is>
      </c>
      <c r="D30" s="4" t="inlineStr">
        <is>
          <t>60</t>
        </is>
      </c>
      <c r="E30" s="5" t="inlineStr">
        <is>
          <t>60.500,00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=HYPERLINK("https://www.leilaoonline.com.br/lote/detalhe/118818", "055")</f>
      </c>
      <c r="B31" s="4" t="s">
        <f>=HYPERLINK("https://www.leilaoonline.com.br/lote/detalhe/118818", "CAMINHÃO FIAT/FNM 180; 1974/1974; AZUL; DIESEL")</f>
      </c>
      <c r="C31" s="4" t="inlineStr">
        <is>
          <t>Vendido</t>
        </is>
      </c>
      <c r="D31" s="4" t="inlineStr">
        <is>
          <t>9</t>
        </is>
      </c>
      <c r="E31" s="5" t="inlineStr">
        <is>
          <t>34.500,00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=HYPERLINK("https://www.leilaoonline.com.br/lote/detalhe/118817", "056")</f>
      </c>
      <c r="B32" s="4" t="s">
        <f>=HYPERLINK("https://www.leilaoonline.com.br/lote/detalhe/118817", "CAMINHÃO MERCEDES BENZ 608; 1975/1975; LARANJA; DIESEL; CARROCERIA FECHADA/BAÚ")</f>
      </c>
      <c r="C32" s="4" t="inlineStr">
        <is>
          <t>Não vendido</t>
        </is>
      </c>
      <c r="D32" s="4" t="inlineStr">
        <is>
          <t>27</t>
        </is>
      </c>
      <c r="E32" s="5" t="inlineStr">
        <is>
          <t>30.500,00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=HYPERLINK("https://www.leilaoonline.com.br/lote/detalhe/118820", "057")</f>
      </c>
      <c r="B33" s="4" t="s">
        <f>=HYPERLINK("https://www.leilaoonline.com.br/lote/detalhe/118820", "CAMINHÃO MERCEDES BENZ 1113; 1969/1969; VERDE; DIESEL")</f>
      </c>
      <c r="C33" s="4" t="inlineStr">
        <is>
          <t>Não vendido</t>
        </is>
      </c>
      <c r="D33" s="4" t="inlineStr">
        <is>
          <t>25</t>
        </is>
      </c>
      <c r="E33" s="5" t="inlineStr">
        <is>
          <t>28.000,00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=HYPERLINK("https://www.leilaoonline.com.br/lote/detalhe/119251", "058")</f>
      </c>
      <c r="B34" s="4" t="s">
        <f>=HYPERLINK("https://www.leilaoonline.com.br/lote/detalhe/119251", "CAMINHÃO M. BENZ/LK 2217; 1988/1988; AZUL; DIESEL; TRAÇADO; TURBINADO; DIREÇÃO HIDRÁULICA - FUNCIONANDO")</f>
      </c>
      <c r="C34" s="4" t="inlineStr">
        <is>
          <t>Não vendido</t>
        </is>
      </c>
      <c r="D34" s="4" t="inlineStr">
        <is>
          <t>22</t>
        </is>
      </c>
      <c r="E34" s="5" t="inlineStr">
        <is>
          <t>81.000,00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=HYPERLINK("https://www.leilaoonline.com.br/lote/detalhe/119302", "059")</f>
      </c>
      <c r="B35" s="4" t="s">
        <f>=HYPERLINK("https://www.leilaoonline.com.br/lote/detalhe/119302", "FORD/F2000; 1980/1981; VERMELHA; DIESEL; MOTOR MWM 229 - FUNCIONANDO")</f>
      </c>
      <c r="C35" s="4" t="inlineStr">
        <is>
          <t>Não vendido</t>
        </is>
      </c>
      <c r="D35" s="4" t="inlineStr">
        <is>
          <t>24</t>
        </is>
      </c>
      <c r="E35" s="5" t="inlineStr">
        <is>
          <t>29.500,00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=HYPERLINK("https://www.leilaoonline.com.br/lote/detalhe/118284", "080")</f>
      </c>
      <c r="B36" s="4" t="s">
        <f>=HYPERLINK("https://www.leilaoonline.com.br/lote/detalhe/118284", "CARRETA REB/FNV FRUEHAUF; PRETA; 1974/1974; PARA 30 MIL LITROS; TODA EM AÇO INÓX; PESO DO TANQUE: 11 TONELADAS; COM DOCUMENTO EM DIA")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12.250,00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=HYPERLINK("https://www.leilaoonline.com.br/lote/detalhe/118283", "081")</f>
      </c>
      <c r="B37" s="4" t="s">
        <f>=HYPERLINK("https://www.leilaoonline.com.br/lote/detalhe/118283", "CARRETA PRETA; 1978/1978; PARA 30 MIL LITROS; TODA EM AÇO INÓX; PESO DO TANQUE: 11 TONELADAS; COM DOCUMENTO EM DIA")</f>
      </c>
      <c r="C37" s="4" t="inlineStr">
        <is>
          <t>Não vendido</t>
        </is>
      </c>
      <c r="D37" s="4" t="inlineStr">
        <is>
          <t>7</t>
        </is>
      </c>
      <c r="E37" s="5" t="inlineStr">
        <is>
          <t>14.750,00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=HYPERLINK("https://www.leilaoonline.com.br/lote/detalhe/118352", "082")</f>
      </c>
      <c r="B38" s="4" t="s">
        <f>=HYPERLINK("https://www.leilaoonline.com.br/lote/detalhe/118352", "LOTE 08 - CARRETA REBOQUE 4 PNEUS COM 2 BANHEIROS QUÍMICOS MÓVEIS MASCULINO E FEMININO; C/ ÁRMARIO DE FERRO E CAIXA D'ÁGUA INÓX")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=HYPERLINK("https://www.leilaoonline.com.br/lote/detalhe/118353", "083")</f>
      </c>
      <c r="B39" s="4" t="s">
        <f>=HYPERLINK("https://www.leilaoonline.com.br/lote/detalhe/118353", "BAÚ REFRIGERADO; 8M DE COMPRIMENTO; COM GANCHEIRAS PARA FRIGORÍFICO; COM MANGUEIRAS E COMPRESSOR COM SUPORTE PARA MOTOR MERCEDES")</f>
      </c>
      <c r="C39" s="4" t="inlineStr">
        <is>
          <t>Não vendido</t>
        </is>
      </c>
      <c r="D39" s="4" t="inlineStr">
        <is>
          <t>28</t>
        </is>
      </c>
      <c r="E39" s="5" t="inlineStr">
        <is>
          <t>9.400,00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=HYPERLINK("https://www.leilaoonline.com.br/lote/detalhe/118348", "084")</f>
      </c>
      <c r="B40" s="4" t="s">
        <f>=HYPERLINK("https://www.leilaoonline.com.br/lote/detalhe/118348", "CARRETA PARA TRANSPORTE DE PESSOAS")</f>
      </c>
      <c r="C40" s="4" t="inlineStr">
        <is>
          <t>Não vendido</t>
        </is>
      </c>
      <c r="D40" s="4" t="inlineStr">
        <is>
          <t>8</t>
        </is>
      </c>
      <c r="E40" s="5" t="inlineStr">
        <is>
          <t>2.450,00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=HYPERLINK("https://www.leilaoonline.com.br/lote/detalhe/118351", "085")</f>
      </c>
      <c r="B41" s="4" t="s">
        <f>=HYPERLINK("https://www.leilaoonline.com.br/lote/detalhe/118351", "CARROCERIA TOCO (5,70M DE COMPRIMENTO)")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2.200,00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=HYPERLINK("https://www.leilaoonline.com.br/lote/detalhe/118344", "086")</f>
      </c>
      <c r="B42" s="4" t="s">
        <f>=HYPERLINK("https://www.leilaoonline.com.br/lote/detalhe/118344", "CARRETA/TANQUE DE ÁGUA")</f>
      </c>
      <c r="C42" s="4" t="inlineStr">
        <is>
          <t>Não vendido</t>
        </is>
      </c>
      <c r="D42" s="4" t="inlineStr">
        <is>
          <t>8</t>
        </is>
      </c>
      <c r="E42" s="5" t="inlineStr">
        <is>
          <t>3.950,00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=HYPERLINK("https://www.leilaoonline.com.br/lote/detalhe/118345", "087")</f>
      </c>
      <c r="B43" s="4" t="s">
        <f>=HYPERLINK("https://www.leilaoonline.com.br/lote/detalhe/118345", "CARRETA 2 RODAS PARA TRATOR")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1.100,00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=HYPERLINK("https://www.leilaoonline.com.br/lote/detalhe/118349", "088")</f>
      </c>
      <c r="B44" s="4" t="s">
        <f>=HYPERLINK("https://www.leilaoonline.com.br/lote/detalhe/118349", "CHARRETE TROLE PARA PONEI")</f>
      </c>
      <c r="C44" s="4" t="inlineStr">
        <is>
          <t>Não vendido</t>
        </is>
      </c>
      <c r="D44" s="4" t="inlineStr">
        <is>
          <t>18</t>
        </is>
      </c>
      <c r="E44" s="5" t="inlineStr">
        <is>
          <t>3.700,00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=HYPERLINK("https://www.leilaoonline.com.br/lote/detalhe/118335", "090")</f>
      </c>
      <c r="B45" s="4" t="s">
        <f>=HYPERLINK("https://www.leilaoonline.com.br/lote/detalhe/118335", "JETBOOD 5 LUGARES, ANO 2013 ")</f>
      </c>
      <c r="C45" s="4" t="inlineStr">
        <is>
          <t>Não vendido</t>
        </is>
      </c>
      <c r="D45" s="4" t="inlineStr">
        <is>
          <t>8</t>
        </is>
      </c>
      <c r="E45" s="5" t="inlineStr">
        <is>
          <t>59.500,00</t>
        </is>
      </c>
      <c r="F45" s="4" t="inlineStr">
        <is>
          <t>2500.00</t>
        </is>
      </c>
    </row>
    <row collapsed="false" customFormat="false" customHeight="false" hidden="false" ht="12.1" outlineLevel="0" r="46">
      <c r="A46" s="5" t="s">
        <f>=HYPERLINK("https://www.leilaoonline.com.br/lote/detalhe/118312", "091")</f>
      </c>
      <c r="B46" s="4" t="s">
        <f>=HYPERLINK("https://www.leilaoonline.com.br/lote/detalhe/118312", "QUADRICICLO 4X2; MOTOR 250CC.; COM KIT PARA APLICAÇÃO DE HERBICIDA")</f>
      </c>
      <c r="C46" s="4" t="inlineStr">
        <is>
          <t>Não vendido</t>
        </is>
      </c>
      <c r="D46" s="4" t="inlineStr">
        <is>
          <t>35</t>
        </is>
      </c>
      <c r="E46" s="5" t="inlineStr">
        <is>
          <t>14.250,00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=HYPERLINK("https://www.leilaoonline.com.br/lote/detalhe/118921", "092")</f>
      </c>
      <c r="B47" s="4" t="s">
        <f>=HYPERLINK("https://www.leilaoonline.com.br/lote/detalhe/118921", "QUADRICICLO 4X2; 250CC. - FUNCIONANDO")</f>
      </c>
      <c r="C47" s="4" t="inlineStr">
        <is>
          <t>Vendido</t>
        </is>
      </c>
      <c r="D47" s="4" t="inlineStr">
        <is>
          <t>34</t>
        </is>
      </c>
      <c r="E47" s="5" t="inlineStr">
        <is>
          <t>14.250,00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=HYPERLINK("https://www.leilaoonline.com.br/lote/detalhe/118928", "093")</f>
      </c>
      <c r="B48" s="4" t="s">
        <f>=HYPERLINK("https://www.leilaoonline.com.br/lote/detalhe/118928", "BAÚ MERCEDES 608; 4.5 X 2.1 X 2.2 METROS")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2.500,00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=HYPERLINK("https://www.leilaoonline.com.br/lote/detalhe/118294", "100")</f>
      </c>
      <c r="B49" s="4" t="s">
        <f>=HYPERLINK("https://www.leilaoonline.com.br/lote/detalhe/118294", "TRATOR FORD 8830; ANO 2000; TRAÇADO; HIDRÁULICO TRASEIRO; TOMADA DE FORÇA")</f>
      </c>
      <c r="C49" s="4" t="inlineStr">
        <is>
          <t>Não vendido</t>
        </is>
      </c>
      <c r="D49" s="4" t="inlineStr">
        <is>
          <t>61</t>
        </is>
      </c>
      <c r="E49" s="5" t="inlineStr">
        <is>
          <t>74.000,00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=HYPERLINK("https://www.leilaoonline.com.br/lote/detalhe/118291", "101")</f>
      </c>
      <c r="B50" s="4" t="s">
        <f>=HYPERLINK("https://www.leilaoonline.com.br/lote/detalhe/118291", "TRATOR VALMET; MODELO 785; ANO 98")</f>
      </c>
      <c r="C50" s="4" t="inlineStr">
        <is>
          <t>Não vendido</t>
        </is>
      </c>
      <c r="D50" s="4" t="inlineStr">
        <is>
          <t>71</t>
        </is>
      </c>
      <c r="E50" s="5" t="inlineStr">
        <is>
          <t>40.000,00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=HYPERLINK("https://www.leilaoonline.com.br/lote/detalhe/118300", "102")</f>
      </c>
      <c r="B51" s="4" t="s">
        <f>=HYPERLINK("https://www.leilaoonline.com.br/lote/detalhe/118300", "TRATOR CBT 8440; COM DIREÇÃO HIDRÁULICA; ANO 1986")</f>
      </c>
      <c r="C51" s="4" t="inlineStr">
        <is>
          <t>Não vendido</t>
        </is>
      </c>
      <c r="D51" s="4" t="inlineStr">
        <is>
          <t>47</t>
        </is>
      </c>
      <c r="E51" s="5" t="inlineStr">
        <is>
          <t>32.000,00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=HYPERLINK("https://www.leilaoonline.com.br/lote/detalhe/118302", "103")</f>
      </c>
      <c r="B52" s="4" t="s">
        <f>=HYPERLINK("https://www.leilaoonline.com.br/lote/detalhe/118302", "TRATOR MASSEY FERGUSON 299; ANO 1989")</f>
      </c>
      <c r="C52" s="4" t="inlineStr">
        <is>
          <t>Não vendido</t>
        </is>
      </c>
      <c r="D52" s="4" t="inlineStr">
        <is>
          <t>36</t>
        </is>
      </c>
      <c r="E52" s="5" t="inlineStr">
        <is>
          <t>53.000,00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=HYPERLINK("https://www.leilaoonline.com.br/lote/detalhe/118292", "104")</f>
      </c>
      <c r="B53" s="4" t="s">
        <f>=HYPERLINK("https://www.leilaoonline.com.br/lote/detalhe/118292", "TRATOR MASSEY FERGUSSON; MODELO 55X; ANO 1971")</f>
      </c>
      <c r="C53" s="4" t="inlineStr">
        <is>
          <t>Vendido</t>
        </is>
      </c>
      <c r="D53" s="4" t="inlineStr">
        <is>
          <t>104</t>
        </is>
      </c>
      <c r="E53" s="5" t="inlineStr">
        <is>
          <t>29.000,00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=HYPERLINK("https://www.leilaoonline.com.br/lote/detalhe/118293", "105")</f>
      </c>
      <c r="B54" s="4" t="s">
        <f>=HYPERLINK("https://www.leilaoonline.com.br/lote/detalhe/118293", "TRATOR MASSEY FERGUSSON 265; ORIGINAL; ANO APROXIMADO 1978")</f>
      </c>
      <c r="C54" s="4" t="inlineStr">
        <is>
          <t>Não vendido</t>
        </is>
      </c>
      <c r="D54" s="4" t="inlineStr">
        <is>
          <t>39</t>
        </is>
      </c>
      <c r="E54" s="5" t="inlineStr">
        <is>
          <t>31.150,00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=HYPERLINK("https://www.leilaoonline.com.br/lote/detalhe/118295", "107")</f>
      </c>
      <c r="B55" s="4" t="s">
        <f>=HYPERLINK("https://www.leilaoonline.com.br/lote/detalhe/118295", "CBT 2600; ANO 1984; TRAÇADO; DIREÇÃO HIDRÁULICA; COM COMPRESSOR DE AR PARA ENCHER CILINDROS DE COMANDO; HIDRÁULICO COM PISTÃO")</f>
      </c>
      <c r="C55" s="4" t="inlineStr">
        <is>
          <t>Não vendido</t>
        </is>
      </c>
      <c r="D55" s="4" t="inlineStr">
        <is>
          <t>22</t>
        </is>
      </c>
      <c r="E55" s="5" t="inlineStr">
        <is>
          <t>27.500,00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=HYPERLINK("https://www.leilaoonline.com.br/lote/detalhe/118296", "109")</f>
      </c>
      <c r="B56" s="4" t="s">
        <f>=HYPERLINK("https://www.leilaoonline.com.br/lote/detalhe/118296", "TRATOR VALMET; MODELO 65 ID.; ANO 78")</f>
      </c>
      <c r="C56" s="4" t="inlineStr">
        <is>
          <t>Não vendido</t>
        </is>
      </c>
      <c r="D56" s="4" t="inlineStr">
        <is>
          <t>7</t>
        </is>
      </c>
      <c r="E56" s="5" t="inlineStr">
        <is>
          <t>20.000,00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=HYPERLINK("https://www.leilaoonline.com.br/lote/detalhe/118301", "110")</f>
      </c>
      <c r="B57" s="4" t="s">
        <f>=HYPERLINK("https://www.leilaoonline.com.br/lote/detalhe/118301", "TRATOR FORD 8 BR; SEM ANO DE IDENTIFICAÇÃO OU PLAQUETA")</f>
      </c>
      <c r="C57" s="4" t="inlineStr">
        <is>
          <t>Não vendido</t>
        </is>
      </c>
      <c r="D57" s="4" t="inlineStr">
        <is>
          <t>46</t>
        </is>
      </c>
      <c r="E57" s="5" t="inlineStr">
        <is>
          <t>15.050,00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=HYPERLINK("https://www.leilaoonline.com.br/lote/detalhe/118299", "111")</f>
      </c>
      <c r="B58" s="4" t="s">
        <f>=HYPERLINK("https://www.leilaoonline.com.br/lote/detalhe/118299", "TRATOR MASSEY FERGUSSON 65X; ANO 69/70")</f>
      </c>
      <c r="C58" s="4" t="inlineStr">
        <is>
          <t>Vendido</t>
        </is>
      </c>
      <c r="D58" s="4" t="inlineStr">
        <is>
          <t>36</t>
        </is>
      </c>
      <c r="E58" s="5" t="inlineStr">
        <is>
          <t>29.000,00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=HYPERLINK("https://www.leilaoonline.com.br/lote/detalhe/118304", "112")</f>
      </c>
      <c r="B59" s="4" t="s">
        <f>=HYPERLINK("https://www.leilaoonline.com.br/lote/detalhe/118304", "TRATOR VALMET 85 ID.; ANO 78")</f>
      </c>
      <c r="C59" s="4" t="inlineStr">
        <is>
          <t>Não vendido</t>
        </is>
      </c>
      <c r="D59" s="4" t="inlineStr">
        <is>
          <t>48</t>
        </is>
      </c>
      <c r="E59" s="5" t="inlineStr">
        <is>
          <t>25.000,00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=HYPERLINK("https://www.leilaoonline.com.br/lote/detalhe/118310", "113")</f>
      </c>
      <c r="B60" s="4" t="s">
        <f>=HYPERLINK("https://www.leilaoonline.com.br/lote/detalhe/118310", "FORD MAJOR DEXTRA; ANO INDEFINIDO; SEM PLAQUETA DE IDENTIFICAÇÃO")</f>
      </c>
      <c r="C60" s="4" t="inlineStr">
        <is>
          <t>Não vendido</t>
        </is>
      </c>
      <c r="D60" s="4" t="inlineStr">
        <is>
          <t>52</t>
        </is>
      </c>
      <c r="E60" s="5" t="inlineStr">
        <is>
          <t>14.500,00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=HYPERLINK("https://www.leilaoonline.com.br/lote/detalhe/118303", "114")</f>
      </c>
      <c r="B61" s="4" t="s">
        <f>=HYPERLINK("https://www.leilaoonline.com.br/lote/detalhe/118303", "TRATOR VALMET 62 ID.; CAFEEIRO; ANO 76")</f>
      </c>
      <c r="C61" s="4" t="inlineStr">
        <is>
          <t>Não vendido</t>
        </is>
      </c>
      <c r="D61" s="4" t="inlineStr">
        <is>
          <t>78</t>
        </is>
      </c>
      <c r="E61" s="5" t="inlineStr">
        <is>
          <t>23.250,00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=HYPERLINK("https://www.leilaoonline.com.br/lote/detalhe/118305", "115")</f>
      </c>
      <c r="B62" s="4" t="s">
        <f>=HYPERLINK("https://www.leilaoonline.com.br/lote/detalhe/118305", "TRATOR VALMET MODELO 68; ANO 1982")</f>
      </c>
      <c r="C62" s="4" t="inlineStr">
        <is>
          <t>Não vendido</t>
        </is>
      </c>
      <c r="D62" s="4" t="inlineStr">
        <is>
          <t>47</t>
        </is>
      </c>
      <c r="E62" s="5" t="inlineStr">
        <is>
          <t>26.000,00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=HYPERLINK("https://www.leilaoonline.com.br/lote/detalhe/118314", "116")</f>
      </c>
      <c r="B63" s="4" t="s">
        <f>=HYPERLINK("https://www.leilaoonline.com.br/lote/detalhe/118314", "veja o vídeo!! TRATOR FENDT FARMER; ANO 1962; COR VERDE; DIESEL; MOTOR MWM 6113/57B")</f>
      </c>
      <c r="C63" s="4" t="inlineStr">
        <is>
          <t>Não vendido</t>
        </is>
      </c>
      <c r="D63" s="4" t="inlineStr">
        <is>
          <t>72</t>
        </is>
      </c>
      <c r="E63" s="5" t="inlineStr">
        <is>
          <t>12.250,00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=HYPERLINK("https://www.leilaoonline.com.br/lote/detalhe/118922", "117")</f>
      </c>
      <c r="B64" s="4" t="s">
        <f>=HYPERLINK("https://www.leilaoonline.com.br/lote/detalhe/118922", "TRATOR VALMET 80 ID.; ANO 1970; MOTOR MWM 4CC - FUNCIONANDO")</f>
      </c>
      <c r="C64" s="4" t="inlineStr">
        <is>
          <t>Não vendido</t>
        </is>
      </c>
      <c r="D64" s="4" t="inlineStr">
        <is>
          <t>23</t>
        </is>
      </c>
      <c r="E64" s="5" t="inlineStr">
        <is>
          <t>12.000,00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=HYPERLINK("https://www.leilaoonline.com.br/lote/detalhe/119291", "118")</f>
      </c>
      <c r="B65" s="4" t="s">
        <f>=HYPERLINK("https://www.leilaoonline.com.br/lote/detalhe/119291", "TRATOR CBT 1105; COM DIREÇÃO HIDRÁULICA - FUNCIONANDO")</f>
      </c>
      <c r="C65" s="4" t="inlineStr">
        <is>
          <t>Não vendido</t>
        </is>
      </c>
      <c r="D65" s="4" t="inlineStr">
        <is>
          <t>25</t>
        </is>
      </c>
      <c r="E65" s="5" t="inlineStr">
        <is>
          <t>14.000,00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=HYPERLINK("https://www.leilaoonline.com.br/lote/detalhe/118306", "150")</f>
      </c>
      <c r="B66" s="4" t="s">
        <f>=HYPERLINK("https://www.leilaoonline.com.br/lote/detalhe/118306", "RECOLHEDORA DE FEIJÃO; MARCA MIAC")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1.250,00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=HYPERLINK("https://www.leilaoonline.com.br/lote/detalhe/118307", "151")</f>
      </c>
      <c r="B67" s="4" t="s">
        <f>=HYPERLINK("https://www.leilaoonline.com.br/lote/detalhe/118307", "BRITADOR CONE; 120 TS; DESMONTADO")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20.000,00</t>
        </is>
      </c>
      <c r="F67" s="4" t="inlineStr">
        <is>
          <t>1250.00</t>
        </is>
      </c>
    </row>
    <row collapsed="false" customFormat="false" customHeight="false" hidden="false" ht="12.1" outlineLevel="0" r="68">
      <c r="A68" s="5" t="s">
        <f>=HYPERLINK("https://www.leilaoonline.com.br/lote/detalhe/118309", "152")</f>
      </c>
      <c r="B68" s="4" t="s">
        <f>=HYPERLINK("https://www.leilaoonline.com.br/lote/detalhe/118309", "TRANSBORDO DE CANA PARA 8 TONELADAS; MARCA ENGEAGRO")</f>
      </c>
      <c r="C68" s="4" t="inlineStr">
        <is>
          <t>Não vendido</t>
        </is>
      </c>
      <c r="D68" s="4" t="inlineStr">
        <is>
          <t>9</t>
        </is>
      </c>
      <c r="E68" s="5" t="inlineStr">
        <is>
          <t>6.000,00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=HYPERLINK("https://www.leilaoonline.com.br/lote/detalhe/118308", "153")</f>
      </c>
      <c r="B69" s="4" t="s">
        <f>=HYPERLINK("https://www.leilaoonline.com.br/lote/detalhe/118308", "TRANSBORDO DE CANA PARA 8 TONELADAS; MARCA ENGEAGRO")</f>
      </c>
      <c r="C69" s="4" t="inlineStr">
        <is>
          <t>Não vendido</t>
        </is>
      </c>
      <c r="D69" s="4" t="inlineStr">
        <is>
          <t>9</t>
        </is>
      </c>
      <c r="E69" s="5" t="inlineStr">
        <is>
          <t>6.000,00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=HYPERLINK("https://www.leilaoonline.com.br/lote/detalhe/118327", "154")</f>
      </c>
      <c r="B70" s="4" t="s">
        <f>=HYPERLINK("https://www.leilaoonline.com.br/lote/detalhe/118327", "REDUTOR PARA MOENDA 84; TODO REVISADO")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13.000,00</t>
        </is>
      </c>
      <c r="F70" s="4" t="inlineStr">
        <is>
          <t>1500.00</t>
        </is>
      </c>
    </row>
    <row collapsed="false" customFormat="false" customHeight="false" hidden="false" ht="12.1" outlineLevel="0" r="71">
      <c r="A71" s="5" t="s">
        <f>=HYPERLINK("https://www.leilaoonline.com.br/lote/detalhe/118328", "155")</f>
      </c>
      <c r="B71" s="4" t="s">
        <f>=HYPERLINK("https://www.leilaoonline.com.br/lote/detalhe/118328", "BRITADOR DE MANDÍBULA 50/30")</f>
      </c>
      <c r="C71" s="4" t="inlineStr">
        <is>
          <t>Não vendido</t>
        </is>
      </c>
      <c r="D71" s="4" t="inlineStr">
        <is>
          <t>60</t>
        </is>
      </c>
      <c r="E71" s="5" t="inlineStr">
        <is>
          <t>24.500,00</t>
        </is>
      </c>
      <c r="F71" s="4" t="inlineStr">
        <is>
          <t>1250.00</t>
        </is>
      </c>
    </row>
    <row collapsed="false" customFormat="false" customHeight="false" hidden="false" ht="12.1" outlineLevel="0" r="72">
      <c r="A72" s="5" t="s">
        <f>=HYPERLINK("https://www.leilaoonline.com.br/lote/detalhe/118325", "156")</f>
      </c>
      <c r="B72" s="4" t="s">
        <f>=HYPERLINK("https://www.leilaoonline.com.br/lote/detalhe/118325", "BOMBA SEM USO; MEDIDAS 400 ENTRADA E 350 SAÍDA COM MOTOR DE 650CV")</f>
      </c>
      <c r="C72" s="4" t="inlineStr">
        <is>
          <t>Não vendido</t>
        </is>
      </c>
      <c r="D72" s="4" t="inlineStr">
        <is>
          <t>24</t>
        </is>
      </c>
      <c r="E72" s="5" t="inlineStr">
        <is>
          <t>125.500,00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=HYPERLINK("https://www.leilaoonline.com.br/lote/detalhe/118319", "157")</f>
      </c>
      <c r="B73" s="4" t="s">
        <f>=HYPERLINK("https://www.leilaoonline.com.br/lote/detalhe/118319", "4 BOMBAS DE 400 CV CADA")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=HYPERLINK("https://www.leilaoonline.com.br/lote/detalhe/118342", "158")</f>
      </c>
      <c r="B74" s="4" t="s">
        <f>=HYPERLINK("https://www.leilaoonline.com.br/lote/detalhe/118342", "PLANTADEIRA TATU; A VÁCUO; 9 LINHAS")</f>
      </c>
      <c r="C74" s="4" t="inlineStr">
        <is>
          <t>Não vendido</t>
        </is>
      </c>
      <c r="D74" s="4" t="inlineStr">
        <is>
          <t>36</t>
        </is>
      </c>
      <c r="E74" s="5" t="inlineStr">
        <is>
          <t>20.000,00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=HYPERLINK("https://www.leilaoonline.com.br/lote/detalhe/118339", "159")</f>
      </c>
      <c r="B75" s="4" t="s">
        <f>=HYPERLINK("https://www.leilaoonline.com.br/lote/detalhe/118339", "PLANTADEIRA 2 LINHAS")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500,00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=HYPERLINK("https://www.leilaoonline.com.br/lote/detalhe/118333", "160")</f>
      </c>
      <c r="B76" s="4" t="s">
        <f>=HYPERLINK("https://www.leilaoonline.com.br/lote/detalhe/118333", "PLANTADEIRA 3 LINHAS")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=HYPERLINK("https://www.leilaoonline.com.br/lote/detalhe/118336", "162")</f>
      </c>
      <c r="B77" s="4" t="s">
        <f>=HYPERLINK("https://www.leilaoonline.com.br/lote/detalhe/118336", "CONCHA DE HIDRAULICO PARA TRATOR")</f>
      </c>
      <c r="C77" s="4" t="inlineStr">
        <is>
          <t>Não vendido</t>
        </is>
      </c>
      <c r="D77" s="4" t="inlineStr">
        <is>
          <t>8</t>
        </is>
      </c>
      <c r="E77" s="5" t="inlineStr">
        <is>
          <t>3.250,00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=HYPERLINK("https://www.leilaoonline.com.br/lote/detalhe/118331", "163")</f>
      </c>
      <c r="B78" s="4" t="s">
        <f>=HYPERLINK("https://www.leilaoonline.com.br/lote/detalhe/118331", "BRAÇO DE RETRO ESCAVADEIRA PARA MINI CARREGADEIRA")</f>
      </c>
      <c r="C78" s="4" t="inlineStr">
        <is>
          <t>Não vendido</t>
        </is>
      </c>
      <c r="D78" s="4" t="inlineStr">
        <is>
          <t>3</t>
        </is>
      </c>
      <c r="E78" s="5" t="inlineStr">
        <is>
          <t>8.306,00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=HYPERLINK("https://www.leilaoonline.com.br/lote/detalhe/118340", "164")</f>
      </c>
      <c r="B79" s="4" t="s">
        <f>=HYPERLINK("https://www.leilaoonline.com.br/lote/detalhe/118340", "GUINCHO DE BEG; GIRO 90º")</f>
      </c>
      <c r="C79" s="4" t="inlineStr">
        <is>
          <t>Não vendido</t>
        </is>
      </c>
      <c r="D79" s="4" t="inlineStr">
        <is>
          <t>20</t>
        </is>
      </c>
      <c r="E79" s="5" t="inlineStr">
        <is>
          <t>14.000,00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=HYPERLINK("https://www.leilaoonline.com.br/lote/detalhe/118334", "165")</f>
      </c>
      <c r="B80" s="4" t="s">
        <f>=HYPERLINK("https://www.leilaoonline.com.br/lote/detalhe/118334", "RETRO AGRÍCOLA; MARCA IMAP")</f>
      </c>
      <c r="C80" s="4" t="inlineStr">
        <is>
          <t>Vendido</t>
        </is>
      </c>
      <c r="D80" s="4" t="inlineStr">
        <is>
          <t>15</t>
        </is>
      </c>
      <c r="E80" s="5" t="inlineStr">
        <is>
          <t>9.250,00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=HYPERLINK("https://www.leilaoonline.com.br/lote/detalhe/118338", "166")</f>
      </c>
      <c r="B81" s="4" t="s">
        <f>=HYPERLINK("https://www.leilaoonline.com.br/lote/detalhe/118338", "GRADE NIVELADORA 44 DISCOS; MANCAL A ÓLEO; MARCA PICCIN")</f>
      </c>
      <c r="C81" s="4" t="inlineStr">
        <is>
          <t>Não vendido</t>
        </is>
      </c>
      <c r="D81" s="4" t="inlineStr">
        <is>
          <t>9</t>
        </is>
      </c>
      <c r="E81" s="5" t="inlineStr">
        <is>
          <t>10.500,00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=HYPERLINK("https://www.leilaoonline.com.br/lote/detalhe/118329", "167")</f>
      </c>
      <c r="B82" s="4" t="s">
        <f>=HYPERLINK("https://www.leilaoonline.com.br/lote/detalhe/118329", "GRADE ARADORA DE ARRASTO 14 X 28 POLEGADAS; ANO 2021; ESPESSAMENTO 27CM")</f>
      </c>
      <c r="C82" s="4" t="inlineStr">
        <is>
          <t>Vendido</t>
        </is>
      </c>
      <c r="D82" s="4" t="inlineStr">
        <is>
          <t>63</t>
        </is>
      </c>
      <c r="E82" s="5" t="inlineStr">
        <is>
          <t>19.250,00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=HYPERLINK("https://www.leilaoonline.com.br/lote/detalhe/118343", "169")</f>
      </c>
      <c r="B83" s="4" t="s">
        <f>=HYPERLINK("https://www.leilaoonline.com.br/lote/detalhe/118343", "PULVERIZADOR KO PARA 4.000 LITROS")</f>
      </c>
      <c r="C83" s="4" t="inlineStr">
        <is>
          <t>Não vendido</t>
        </is>
      </c>
      <c r="D83" s="4" t="inlineStr">
        <is>
          <t>9</t>
        </is>
      </c>
      <c r="E83" s="5" t="inlineStr">
        <is>
          <t>3.000,00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=HYPERLINK("https://www.leilaoonline.com.br/lote/detalhe/118326", "170")</f>
      </c>
      <c r="B84" s="4" t="s">
        <f>=HYPERLINK("https://www.leilaoonline.com.br/lote/detalhe/118326", "GERADOR MOTOR SCANIA 375 KVA - FUNCIONANDO")</f>
      </c>
      <c r="C84" s="4" t="inlineStr">
        <is>
          <t>Não vendido</t>
        </is>
      </c>
      <c r="D84" s="4" t="inlineStr">
        <is>
          <t>26</t>
        </is>
      </c>
      <c r="E84" s="5" t="inlineStr">
        <is>
          <t>42.500,00</t>
        </is>
      </c>
      <c r="F84" s="4" t="inlineStr">
        <is>
          <t>1250.00</t>
        </is>
      </c>
    </row>
    <row collapsed="false" customFormat="false" customHeight="false" hidden="false" ht="12.1" outlineLevel="0" r="85">
      <c r="A85" s="5" t="s">
        <f>=HYPERLINK("https://www.leilaoonline.com.br/lote/detalhe/118324", "171")</f>
      </c>
      <c r="B85" s="4" t="s">
        <f>=HYPERLINK("https://www.leilaoonline.com.br/lote/detalhe/118324", "GERADOR DE ENERGIA 210 KVA; MOTOR CUMIS")</f>
      </c>
      <c r="C85" s="4" t="inlineStr">
        <is>
          <t>Não vendido</t>
        </is>
      </c>
      <c r="D85" s="4" t="inlineStr">
        <is>
          <t>30</t>
        </is>
      </c>
      <c r="E85" s="5" t="inlineStr">
        <is>
          <t>50.000,00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=HYPERLINK("https://www.leilaoonline.com.br/lote/detalhe/118322", "172")</f>
      </c>
      <c r="B86" s="4" t="s">
        <f>=HYPERLINK("https://www.leilaoonline.com.br/lote/detalhe/118322", "GERADOR DE ENERGIA  PRA SOLDA; MARCA BAMBOZZI; 375")</f>
      </c>
      <c r="C86" s="4" t="inlineStr">
        <is>
          <t>Vendido</t>
        </is>
      </c>
      <c r="D86" s="4" t="inlineStr">
        <is>
          <t>29</t>
        </is>
      </c>
      <c r="E86" s="5" t="inlineStr">
        <is>
          <t>6.650,00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=HYPERLINK("https://www.leilaoonline.com.br/lote/detalhe/118321", "173")</f>
      </c>
      <c r="B87" s="4" t="s">
        <f>=HYPERLINK("https://www.leilaoonline.com.br/lote/detalhe/118321", "GERADOR YAMAHA EF 6000 PARTIDA ELÉTRICA E MANUAL; A GASOLINA  4 TEMPOS 11/220 E 12 VOLTS")</f>
      </c>
      <c r="C87" s="4" t="inlineStr">
        <is>
          <t>Vendido</t>
        </is>
      </c>
      <c r="D87" s="4" t="inlineStr">
        <is>
          <t>10</t>
        </is>
      </c>
      <c r="E87" s="5" t="inlineStr">
        <is>
          <t>2.550,00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=HYPERLINK("https://www.leilaoonline.com.br/lote/detalhe/118320", "174")</f>
      </c>
      <c r="B88" s="4" t="s">
        <f>=HYPERLINK("https://www.leilaoonline.com.br/lote/detalhe/118320", "MOTOR GERADOR MERCEDES BENZ; 4 CILINDROS; 30/40 KVA (ALTERNADOR)")</f>
      </c>
      <c r="C88" s="4" t="inlineStr">
        <is>
          <t>Vendido</t>
        </is>
      </c>
      <c r="D88" s="4" t="inlineStr">
        <is>
          <t>21</t>
        </is>
      </c>
      <c r="E88" s="5" t="inlineStr">
        <is>
          <t>16.500,00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=HYPERLINK("https://www.leilaoonline.com.br/lote/detalhe/118315", "175")</f>
      </c>
      <c r="B89" s="4" t="s">
        <f>=HYPERLINK("https://www.leilaoonline.com.br/lote/detalhe/118315", "MOTOR LIEBHERR DA ESCAVADEIRA; 6 CILINDROS; ANO 2000; COMPLETO")</f>
      </c>
      <c r="C89" s="4" t="inlineStr">
        <is>
          <t>Não vendido</t>
        </is>
      </c>
      <c r="D89" s="4" t="inlineStr">
        <is>
          <t>2</t>
        </is>
      </c>
      <c r="E89" s="5" t="inlineStr">
        <is>
          <t>4.000,00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=HYPERLINK("https://www.leilaoonline.com.br/lote/detalhe/118318", "177")</f>
      </c>
      <c r="B90" s="4" t="s">
        <f>=HYPERLINK("https://www.leilaoonline.com.br/lote/detalhe/118318", "MOTOR MWM 229; 6 CILINDROS")</f>
      </c>
      <c r="C90" s="4" t="inlineStr">
        <is>
          <t>Não vendido</t>
        </is>
      </c>
      <c r="D90" s="4" t="inlineStr">
        <is>
          <t>13</t>
        </is>
      </c>
      <c r="E90" s="5" t="inlineStr">
        <is>
          <t>7.000,00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=HYPERLINK("https://www.leilaoonline.com.br/lote/detalhe/118323", "178")</f>
      </c>
      <c r="B91" s="4" t="s">
        <f>=HYPERLINK("https://www.leilaoonline.com.br/lote/detalhe/118323", "MOTOR DE IRRIGAÇÃO; MWM 229; TURBINADO; COM BOMBA KSB 100/3; BLOCO 225; MONTADO COM KITS 229")</f>
      </c>
      <c r="C91" s="4" t="inlineStr">
        <is>
          <t>Não vendido</t>
        </is>
      </c>
      <c r="D91" s="4" t="inlineStr">
        <is>
          <t>17</t>
        </is>
      </c>
      <c r="E91" s="5" t="inlineStr">
        <is>
          <t>9.000,00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=HYPERLINK("https://www.leilaoonline.com.br/lote/detalhe/118317", "179")</f>
      </c>
      <c r="B92" s="4" t="s">
        <f>=HYPERLINK("https://www.leilaoonline.com.br/lote/detalhe/118317", "MOTOR MWM 229; 6 CILINDROS")</f>
      </c>
      <c r="C92" s="4" t="inlineStr">
        <is>
          <t>Não vendido</t>
        </is>
      </c>
      <c r="D92" s="4" t="inlineStr">
        <is>
          <t>14</t>
        </is>
      </c>
      <c r="E92" s="5" t="inlineStr">
        <is>
          <t>7.500,00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=HYPERLINK("https://www.leilaoonline.com.br/lote/detalhe/118337", "180")</f>
      </c>
      <c r="B93" s="4" t="s">
        <f>=HYPERLINK("https://www.leilaoonline.com.br/lote/detalhe/118337", "50 TONELADAS DE TUBOS DE 8.10.12.14 POLEGADAS; COMPRIMENTO DE 8 METROS E 12 METROS - VENDA POR KILO")</f>
      </c>
      <c r="C93" s="4" t="inlineStr">
        <is>
          <t>Não vendido</t>
        </is>
      </c>
      <c r="D93" s="4" t="inlineStr">
        <is>
          <t>3</t>
        </is>
      </c>
      <c r="E93" s="5" t="inlineStr">
        <is>
          <t>3,00</t>
        </is>
      </c>
      <c r="F93" s="4" t="inlineStr">
        <is>
          <t>0.50</t>
        </is>
      </c>
    </row>
    <row collapsed="false" customFormat="false" customHeight="false" hidden="false" ht="12.1" outlineLevel="0" r="94">
      <c r="A94" s="5" t="s">
        <f>=HYPERLINK("https://www.leilaoonline.com.br/lote/detalhe/118330", "181")</f>
      </c>
      <c r="B94" s="4" t="s">
        <f>=HYPERLINK("https://www.leilaoonline.com.br/lote/detalhe/118330", "2 TRINCHAS DE 2 METROS")</f>
      </c>
      <c r="C94" s="4" t="inlineStr">
        <is>
          <t>Não vendido</t>
        </is>
      </c>
      <c r="D94" s="4" t="inlineStr">
        <is>
          <t>3</t>
        </is>
      </c>
      <c r="E94" s="5" t="inlineStr">
        <is>
          <t>2.500,00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=HYPERLINK("https://www.leilaoonline.com.br/lote/detalhe/118346", "182")</f>
      </c>
      <c r="B95" s="4" t="s">
        <f>=HYPERLINK("https://www.leilaoonline.com.br/lote/detalhe/118346", "SCREIP MADAL DE 3.5 M³")</f>
      </c>
      <c r="C95" s="4" t="inlineStr">
        <is>
          <t>Vendido</t>
        </is>
      </c>
      <c r="D95" s="4" t="inlineStr">
        <is>
          <t>25</t>
        </is>
      </c>
      <c r="E95" s="5" t="inlineStr">
        <is>
          <t>18.000,00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=HYPERLINK("https://www.leilaoonline.com.br/lote/detalhe/118350", "183")</f>
      </c>
      <c r="B96" s="4" t="s">
        <f>=HYPERLINK("https://www.leilaoonline.com.br/lote/detalhe/118350", "TANQUE DE 2.000L; NA CARRETA; SEM RODAS")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1.100,00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=HYPERLINK("https://www.leilaoonline.com.br/lote/detalhe/118347", "184")</f>
      </c>
      <c r="B97" s="4" t="s">
        <f>=HYPERLINK("https://www.leilaoonline.com.br/lote/detalhe/118347", "CARRETA TANQUE DE ÁGUA DE 4000L; SEM PNEUS")</f>
      </c>
      <c r="C97" s="4" t="inlineStr">
        <is>
          <t>Vendido</t>
        </is>
      </c>
      <c r="D97" s="4" t="inlineStr">
        <is>
          <t>48</t>
        </is>
      </c>
      <c r="E97" s="5" t="inlineStr">
        <is>
          <t>10.550,00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=HYPERLINK("https://www.leilaoonline.com.br/lote/detalhe/118925", "185")</f>
      </c>
      <c r="B98" s="4" t="s">
        <f>=HYPERLINK("https://www.leilaoonline.com.br/lote/detalhe/118925", "GRADE ARADORA; 14 DISCOS")</f>
      </c>
      <c r="C98" s="4" t="inlineStr">
        <is>
          <t>Não vendido</t>
        </is>
      </c>
      <c r="D98" s="4" t="inlineStr">
        <is>
          <t>29</t>
        </is>
      </c>
      <c r="E98" s="5" t="inlineStr">
        <is>
          <t>10.250,00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=HYPERLINK("https://www.leilaoonline.com.br/lote/detalhe/118926", "186")</f>
      </c>
      <c r="B99" s="4" t="s">
        <f>=HYPERLINK("https://www.leilaoonline.com.br/lote/detalhe/118926", "LOTE COM 3 IMPLEMENTOS AGRÍCOLAS")</f>
      </c>
      <c r="C99" s="4" t="inlineStr">
        <is>
          <t>Não vendido</t>
        </is>
      </c>
      <c r="D99" s="4" t="inlineStr">
        <is>
          <t>10</t>
        </is>
      </c>
      <c r="E99" s="5" t="inlineStr">
        <is>
          <t>9.250,00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=HYPERLINK("https://www.leilaoonline.com.br/lote/detalhe/118927", "187")</f>
      </c>
      <c r="B100" s="4" t="s">
        <f>=HYPERLINK("https://www.leilaoonline.com.br/lote/detalhe/118927", "GRADE NIVELADORA; 30 DISCOS; MARCA PICCIN")</f>
      </c>
      <c r="C100" s="4" t="inlineStr">
        <is>
          <t>Vendido</t>
        </is>
      </c>
      <c r="D100" s="4" t="inlineStr">
        <is>
          <t>5</t>
        </is>
      </c>
      <c r="E100" s="5" t="inlineStr">
        <is>
          <t>4.150,00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=HYPERLINK("https://www.leilaoonline.com.br/lote/detalhe/119293", "188")</f>
      </c>
      <c r="B101" s="4" t="s">
        <f>=HYPERLINK("https://www.leilaoonline.com.br/lote/detalhe/119293", "1 SERPENTINA DE 7 METROS DE COMPRIMENTO")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1.500,00</t>
        </is>
      </c>
      <c r="F101" s="4" t="inlineStr">
        <is>
          <t>1250.00</t>
        </is>
      </c>
    </row>
    <row collapsed="false" customFormat="false" customHeight="false" hidden="false" ht="12.1" outlineLevel="0" r="102">
      <c r="A102" s="5" t="s">
        <f>=HYPERLINK("https://www.leilaoonline.com.br/lote/detalhe/119294", "189")</f>
      </c>
      <c r="B102" s="4" t="s">
        <f>=HYPERLINK("https://www.leilaoonline.com.br/lote/detalhe/119294", "1 PRENÇA PARA PAPEL (SEMI NOVA)")</f>
      </c>
      <c r="C102" s="4" t="inlineStr">
        <is>
          <t>Não vendido</t>
        </is>
      </c>
      <c r="D102" s="4" t="inlineStr">
        <is>
          <t>29</t>
        </is>
      </c>
      <c r="E102" s="5" t="inlineStr">
        <is>
          <t>9.250,00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=HYPERLINK("https://www.leilaoonline.com.br/lote/detalhe/119298", "190")</f>
      </c>
      <c r="B103" s="4" t="s">
        <f>=HYPERLINK("https://www.leilaoonline.com.br/lote/detalhe/119298", "PICADOR DE MADEIRA; PESO 12 TONELADAS")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45.000,00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=HYPERLINK("https://www.leilaoonline.com.br/lote/detalhe/118365", "220")</f>
      </c>
      <c r="B104" s="4" t="s">
        <f>=HYPERLINK("https://www.leilaoonline.com.br/lote/detalhe/118365", "04 UNIDADES CONDENSADORA GREE + EVAPORADORA • 41.000 BTU")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=HYPERLINK("https://www.leilaoonline.com.br/lote/detalhe/118366", "221")</f>
      </c>
      <c r="B105" s="4" t="s">
        <f>=HYPERLINK("https://www.leilaoonline.com.br/lote/detalhe/118366", "04 UNIDADES CONDENSADORA GREE + EVAPORADORA • 41.000 BTU")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=HYPERLINK("https://www.leilaoonline.com.br/lote/detalhe/118367", "222")</f>
      </c>
      <c r="B106" s="4" t="s">
        <f>=HYPERLINK("https://www.leilaoonline.com.br/lote/detalhe/118367", "3 UNIDADES CONDENSADORA FUJITSU + EVAPORADORA • 12.000 BTU")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=HYPERLINK("https://www.leilaoonline.com.br/lote/detalhe/118359", "223")</f>
      </c>
      <c r="B107" s="4" t="s">
        <f>=HYPERLINK("https://www.leilaoonline.com.br/lote/detalhe/118359", "(LT123) UNIDADE CONDENSADORA GREE + EVAPORADORA • 41.000 BTU")</f>
      </c>
      <c r="C107" s="4" t="inlineStr">
        <is>
          <t>Não vendido</t>
        </is>
      </c>
      <c r="D107" s="4" t="inlineStr">
        <is>
          <t>2</t>
        </is>
      </c>
      <c r="E107" s="5" t="inlineStr">
        <is>
          <t>400,00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=HYPERLINK("https://www.leilaoonline.com.br/lote/detalhe/118360", "224")</f>
      </c>
      <c r="B108" s="4" t="s">
        <f>=HYPERLINK("https://www.leilaoonline.com.br/lote/detalhe/118360", "(LT124) UNIDADE CONDENSADORA GREE + EVAPORADORA • 41.000 BTU")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400,00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=HYPERLINK("https://www.leilaoonline.com.br/lote/detalhe/118361", "225")</f>
      </c>
      <c r="B109" s="4" t="s">
        <f>=HYPERLINK("https://www.leilaoonline.com.br/lote/detalhe/118361", "(LT125) UNIDADE CONDENSADORA GREE + EVAPORADORA • 41.000 BTU")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150,00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=HYPERLINK("https://www.leilaoonline.com.br/lote/detalhe/118362", "226")</f>
      </c>
      <c r="B110" s="4" t="s">
        <f>=HYPERLINK("https://www.leilaoonline.com.br/lote/detalhe/118362", "(LT126) UNIDADE CONDENSADORA GREE + EVAPORADORA • 41.000 BTU")</f>
      </c>
      <c r="C110" s="4" t="inlineStr">
        <is>
          <t>Não vendido</t>
        </is>
      </c>
      <c r="D110" s="4" t="inlineStr">
        <is>
          <t>2</t>
        </is>
      </c>
      <c r="E110" s="5" t="inlineStr">
        <is>
          <t>400,00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=HYPERLINK("https://www.leilaoonline.com.br/lote/detalhe/118363", "227")</f>
      </c>
      <c r="B111" s="4" t="s">
        <f>=HYPERLINK("https://www.leilaoonline.com.br/lote/detalhe/118363", "(LT127) UNIDADE CONDENSADORA GREE + EVAPORADORA • 41.000 BTU")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150,00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=HYPERLINK("https://www.leilaoonline.com.br/lote/detalhe/118364", "228")</f>
      </c>
      <c r="B112" s="4" t="s">
        <f>=HYPERLINK("https://www.leilaoonline.com.br/lote/detalhe/118364", "(LT128) UNIDADE CONDENSADORA GREE + EVAPORADORA • 41.000 BTU")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400,00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=HYPERLINK("https://www.leilaoonline.com.br/lote/detalhe/118369", "229")</f>
      </c>
      <c r="B113" s="4" t="s">
        <f>=HYPERLINK("https://www.leilaoonline.com.br/lote/detalhe/118369", "(LT129) UNIDADE CONDENSADORA GREE + EVAPORADORA • 41.000 BTU")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=HYPERLINK("https://www.leilaoonline.com.br/lote/detalhe/118370", "230")</f>
      </c>
      <c r="B114" s="4" t="s">
        <f>=HYPERLINK("https://www.leilaoonline.com.br/lote/detalhe/118370", "(LT130) UNIDADE CONDENSADORA GREE + EVAPORADORA • 41.000 BTU")</f>
      </c>
      <c r="C114" s="4" t="inlineStr">
        <is>
          <t>Não vendido</t>
        </is>
      </c>
      <c r="D114" s="4" t="inlineStr">
        <is>
          <t>2</t>
        </is>
      </c>
      <c r="E114" s="5" t="inlineStr">
        <is>
          <t>300,00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=HYPERLINK("https://www.leilaoonline.com.br/lote/detalhe/118371", "231")</f>
      </c>
      <c r="B115" s="4" t="s">
        <f>=HYPERLINK("https://www.leilaoonline.com.br/lote/detalhe/118371", "(LT131) UNIDADE CONDENSADORA FUJITSU + EVAPORADORA • 12.000 BTU")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250,00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=HYPERLINK("https://www.leilaoonline.com.br/lote/detalhe/118372", "232")</f>
      </c>
      <c r="B116" s="4" t="s">
        <f>=HYPERLINK("https://www.leilaoonline.com.br/lote/detalhe/118372", "(LT132) UNIDADE CONDENSADORA FUJITSU + EVAPORADORA • 12.000 BTU")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250,00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=HYPERLINK("https://www.leilaoonline.com.br/lote/detalhe/118373", "233")</f>
      </c>
      <c r="B117" s="4" t="s">
        <f>=HYPERLINK("https://www.leilaoonline.com.br/lote/detalhe/118373", "(LT133) UNIDADE CONDENSADORA FUJITSU + EVAPORADORA • 12.000 BTU")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250,00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=HYPERLINK("https://www.leilaoonline.com.br/lote/detalhe/118374", "234")</f>
      </c>
      <c r="B118" s="4" t="s">
        <f>=HYPERLINK("https://www.leilaoonline.com.br/lote/detalhe/118374", "(LT134) UNIDADE CONDENSADORA SPRINGER CARRIER + EVAPORADORA • 90.000 BTU")</f>
      </c>
      <c r="C118" s="4" t="inlineStr">
        <is>
          <t>Não vendido</t>
        </is>
      </c>
      <c r="D118" s="4" t="inlineStr">
        <is>
          <t>4</t>
        </is>
      </c>
      <c r="E118" s="5" t="inlineStr">
        <is>
          <t>1.450,00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=HYPERLINK("https://www.leilaoonline.com.br/lote/detalhe/118375", "235")</f>
      </c>
      <c r="B119" s="4" t="s">
        <f>=HYPERLINK("https://www.leilaoonline.com.br/lote/detalhe/118375", "(LT130A) TRANSFORMADOR")</f>
      </c>
      <c r="C119" s="4" t="inlineStr">
        <is>
          <t>Vendido</t>
        </is>
      </c>
      <c r="D119" s="4" t="inlineStr">
        <is>
          <t>7</t>
        </is>
      </c>
      <c r="E119" s="5" t="inlineStr">
        <is>
          <t>2.200,00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=HYPERLINK("https://www.leilaoonline.com.br/lote/detalhe/118376", "237")</f>
      </c>
      <c r="B120" s="4" t="s">
        <f>=HYPERLINK("https://www.leilaoonline.com.br/lote/detalhe/118376", "(LT137) SECADORECOAIR MOD ED100")</f>
      </c>
      <c r="C120" s="4" t="inlineStr">
        <is>
          <t>Não vendido</t>
        </is>
      </c>
      <c r="D120" s="4" t="inlineStr">
        <is>
          <t>4</t>
        </is>
      </c>
      <c r="E120" s="5" t="inlineStr">
        <is>
          <t>700,00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=HYPERLINK("https://www.leilaoonline.com.br/lote/detalhe/118377", "238")</f>
      </c>
      <c r="B121" s="4" t="s">
        <f>=HYPERLINK("https://www.leilaoonline.com.br/lote/detalhe/118377", "(LT138) CORTINA DE AR GREE")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=HYPERLINK("https://www.leilaoonline.com.br/lote/detalhe/118378", "239")</f>
      </c>
      <c r="B122" s="4" t="s">
        <f>=HYPERLINK("https://www.leilaoonline.com.br/lote/detalhe/118378", "(LT139) COMPRESSOR ATLAS COPCO")</f>
      </c>
      <c r="C122" s="4" t="inlineStr">
        <is>
          <t>Vendido</t>
        </is>
      </c>
      <c r="D122" s="4" t="inlineStr">
        <is>
          <t>5</t>
        </is>
      </c>
      <c r="E122" s="5" t="inlineStr">
        <is>
          <t>3.156,00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=HYPERLINK("https://www.leilaoonline.com.br/lote/detalhe/118379", "240")</f>
      </c>
      <c r="B123" s="4" t="s">
        <f>=HYPERLINK("https://www.leilaoonline.com.br/lote/detalhe/118379", "(LT140) COMPRESSOR ATLAS COPCO")</f>
      </c>
      <c r="C123" s="4" t="inlineStr">
        <is>
          <t>Vendido</t>
        </is>
      </c>
      <c r="D123" s="4" t="inlineStr">
        <is>
          <t>4</t>
        </is>
      </c>
      <c r="E123" s="5" t="inlineStr">
        <is>
          <t>3.206,00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=HYPERLINK("https://www.leilaoonline.com.br/lote/detalhe/118380", "241")</f>
      </c>
      <c r="B124" s="4" t="s">
        <f>=HYPERLINK("https://www.leilaoonline.com.br/lote/detalhe/118380", "RACK FURAKAWA RACK ABERTO ENTERPRISE 45U")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=HYPERLINK("https://www.leilaoonline.com.br/lote/detalhe/118368", "242")</f>
      </c>
      <c r="B125" s="4" t="s">
        <f>=HYPERLINK("https://www.leilaoonline.com.br/lote/detalhe/118368", "AR CONDICIONADO DE JANELA 18.000 BTUS; MARCA SPRINGER; QUENTE E FRIO")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1.000,00</t>
        </is>
      </c>
      <c r="F12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2026-09-21T01:27:09.00Z</dcterms:created>
  <dc:creator>Tellks Tecnologia</dc:creator>
  <cp:revision>0</cp:revision>
</cp:coreProperties>
</file>