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DETRAN ITATINGA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01/03/2022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=HYPERLINK("https://www.leilaoonline.com.br/lote/detalhe/121028", "003")</f>
      </c>
      <c r="B11" s="4" t="s">
        <f>=HYPERLINK("https://www.leilaoonline.com.br/lote/detalhe/121028", " FORD/FIESTA FLEX")</f>
      </c>
      <c r="C11" s="4" t="inlineStr">
        <is>
          <t>Vendido</t>
        </is>
      </c>
      <c r="D11" s="4" t="inlineStr">
        <is>
          <t>1</t>
        </is>
      </c>
      <c r="E11" s="5" t="inlineStr">
        <is>
          <t>4.750,00</t>
        </is>
      </c>
      <c r="F11" s="4" t="inlineStr">
        <is>
          <t>0.00</t>
        </is>
      </c>
    </row>
    <row collapsed="false" customFormat="false" customHeight="false" hidden="false" ht="12.1" outlineLevel="0" r="12">
      <c r="A12" s="5" t="s">
        <f>=HYPERLINK("https://www.leilaoonline.com.br/lote/detalhe/121009", "004")</f>
      </c>
      <c r="B12" s="4" t="s">
        <f>=HYPERLINK("https://www.leilaoonline.com.br/lote/detalhe/121009", " CHEVROLET/CHEVROLET ONIX 1.4MT LT")</f>
      </c>
      <c r="C12" s="4" t="inlineStr">
        <is>
          <t>Vendido</t>
        </is>
      </c>
      <c r="D12" s="4" t="inlineStr">
        <is>
          <t>1</t>
        </is>
      </c>
      <c r="E12" s="5" t="inlineStr">
        <is>
          <t>32.200,00</t>
        </is>
      </c>
      <c r="F12" s="4" t="inlineStr">
        <is>
          <t>0.00</t>
        </is>
      </c>
    </row>
    <row collapsed="false" customFormat="false" customHeight="false" hidden="false" ht="12.1" outlineLevel="0" r="13">
      <c r="A13" s="5" t="s">
        <f>=HYPERLINK("https://www.leilaoonline.com.br/lote/detalhe/121013", "010")</f>
      </c>
      <c r="B13" s="4" t="s">
        <f>=HYPERLINK("https://www.leilaoonline.com.br/lote/detalhe/121013", " CHEVROLET/AGILE LT")</f>
      </c>
      <c r="C13" s="4" t="inlineStr">
        <is>
          <t>Vendido</t>
        </is>
      </c>
      <c r="D13" s="4" t="inlineStr">
        <is>
          <t>1</t>
        </is>
      </c>
      <c r="E13" s="5" t="inlineStr">
        <is>
          <t>17.800,00</t>
        </is>
      </c>
      <c r="F13" s="4" t="inlineStr">
        <is>
          <t>0.00</t>
        </is>
      </c>
    </row>
    <row collapsed="false" customFormat="false" customHeight="false" hidden="false" ht="12.1" outlineLevel="0" r="14">
      <c r="A14" s="5" t="s">
        <f>=HYPERLINK("https://www.leilaoonline.com.br/lote/detalhe/121016", "012")</f>
      </c>
      <c r="B14" s="4" t="s">
        <f>=HYPERLINK("https://www.leilaoonline.com.br/lote/detalhe/121016", " RENAULT/CLIO RN 1.0")</f>
      </c>
      <c r="C14" s="4" t="inlineStr">
        <is>
          <t>Vendido</t>
        </is>
      </c>
      <c r="D14" s="4" t="inlineStr">
        <is>
          <t>1</t>
        </is>
      </c>
      <c r="E14" s="5" t="inlineStr">
        <is>
          <t>1.450,00</t>
        </is>
      </c>
      <c r="F14" s="4" t="inlineStr">
        <is>
          <t>0.00</t>
        </is>
      </c>
    </row>
    <row collapsed="false" customFormat="false" customHeight="false" hidden="false" ht="12.1" outlineLevel="0" r="15">
      <c r="A15" s="5" t="s">
        <f>=HYPERLINK("https://www.leilaoonline.com.br/lote/detalhe/121010", "013")</f>
      </c>
      <c r="B15" s="4" t="s">
        <f>=HYPERLINK("https://www.leilaoonline.com.br/lote/detalhe/121010", " VW/GOL 16V PLUS")</f>
      </c>
      <c r="C15" s="4" t="inlineStr">
        <is>
          <t>Vendido</t>
        </is>
      </c>
      <c r="D15" s="4" t="inlineStr">
        <is>
          <t>1</t>
        </is>
      </c>
      <c r="E15" s="5" t="inlineStr">
        <is>
          <t>3.400,00</t>
        </is>
      </c>
      <c r="F15" s="4" t="inlineStr">
        <is>
          <t>0.00</t>
        </is>
      </c>
    </row>
    <row collapsed="false" customFormat="false" customHeight="false" hidden="false" ht="12.1" outlineLevel="0" r="16">
      <c r="A16" s="5" t="s">
        <f>=HYPERLINK("https://www.leilaoonline.com.br/lote/detalhe/121046", "014")</f>
      </c>
      <c r="B16" s="4" t="s">
        <f>=HYPERLINK("https://www.leilaoonline.com.br/lote/detalhe/121046", " FIAT/TEMPRA OURO")</f>
      </c>
      <c r="C16" s="4" t="inlineStr">
        <is>
          <t>Vendido</t>
        </is>
      </c>
      <c r="D16" s="4" t="inlineStr">
        <is>
          <t>1</t>
        </is>
      </c>
      <c r="E16" s="5" t="inlineStr">
        <is>
          <t>550,00</t>
        </is>
      </c>
      <c r="F16" s="4" t="inlineStr">
        <is>
          <t>0.00</t>
        </is>
      </c>
    </row>
    <row collapsed="false" customFormat="false" customHeight="false" hidden="false" ht="12.1" outlineLevel="0" r="17">
      <c r="A17" s="5" t="s">
        <f>=HYPERLINK("https://www.leilaoonline.com.br/lote/detalhe/121017", "015")</f>
      </c>
      <c r="B17" s="4" t="s">
        <f>=HYPERLINK("https://www.leilaoonline.com.br/lote/detalhe/121017", " IMP/VW/POLO CLAS. 1.8 MI")</f>
      </c>
      <c r="C17" s="4" t="inlineStr">
        <is>
          <t>Vendido</t>
        </is>
      </c>
      <c r="D17" s="4" t="inlineStr">
        <is>
          <t>1</t>
        </is>
      </c>
      <c r="E17" s="5" t="inlineStr">
        <is>
          <t>1.680,00</t>
        </is>
      </c>
      <c r="F17" s="4" t="inlineStr">
        <is>
          <t>0.00</t>
        </is>
      </c>
    </row>
    <row collapsed="false" customFormat="false" customHeight="false" hidden="false" ht="12.1" outlineLevel="0" r="18">
      <c r="A18" s="5" t="s">
        <f>=HYPERLINK("https://www.leilaoonline.com.br/lote/detalhe/121045", "017")</f>
      </c>
      <c r="B18" s="4" t="s">
        <f>=HYPERLINK("https://www.leilaoonline.com.br/lote/detalhe/121045", " FORD/ESCORT HOBBY")</f>
      </c>
      <c r="C18" s="4" t="inlineStr">
        <is>
          <t>Vendido</t>
        </is>
      </c>
      <c r="D18" s="4" t="inlineStr">
        <is>
          <t>1</t>
        </is>
      </c>
      <c r="E18" s="5" t="inlineStr">
        <is>
          <t>670,00</t>
        </is>
      </c>
      <c r="F18" s="4" t="inlineStr">
        <is>
          <t>0.00</t>
        </is>
      </c>
    </row>
    <row collapsed="false" customFormat="false" customHeight="false" hidden="false" ht="12.1" outlineLevel="0" r="19">
      <c r="A19" s="5" t="s">
        <f>=HYPERLINK("https://www.leilaoonline.com.br/lote/detalhe/121014", "018")</f>
      </c>
      <c r="B19" s="4" t="s">
        <f>=HYPERLINK("https://www.leilaoonline.com.br/lote/detalhe/121014", " VW/FUSCA 1300")</f>
      </c>
      <c r="C19" s="4" t="inlineStr">
        <is>
          <t>Vendido</t>
        </is>
      </c>
      <c r="D19" s="4" t="inlineStr">
        <is>
          <t>1</t>
        </is>
      </c>
      <c r="E19" s="5" t="inlineStr">
        <is>
          <t>700,00</t>
        </is>
      </c>
      <c r="F19" s="4" t="inlineStr">
        <is>
          <t>0.00</t>
        </is>
      </c>
    </row>
    <row collapsed="false" customFormat="false" customHeight="false" hidden="false" ht="12.1" outlineLevel="0" r="20">
      <c r="A20" s="5" t="s">
        <f>=HYPERLINK("https://www.leilaoonline.com.br/lote/detalhe/121043", "019")</f>
      </c>
      <c r="B20" s="4" t="s">
        <f>=HYPERLINK("https://www.leilaoonline.com.br/lote/detalhe/121043", " GM/CORSA WIND")</f>
      </c>
      <c r="C20" s="4" t="inlineStr">
        <is>
          <t>Vendido</t>
        </is>
      </c>
      <c r="D20" s="4" t="inlineStr">
        <is>
          <t>1</t>
        </is>
      </c>
      <c r="E20" s="5" t="inlineStr">
        <is>
          <t>800,00</t>
        </is>
      </c>
      <c r="F20" s="4" t="inlineStr">
        <is>
          <t>0.00</t>
        </is>
      </c>
    </row>
    <row collapsed="false" customFormat="false" customHeight="false" hidden="false" ht="12.1" outlineLevel="0" r="21">
      <c r="A21" s="5" t="s">
        <f>=HYPERLINK("https://www.leilaoonline.com.br/lote/detalhe/121032", "020")</f>
      </c>
      <c r="B21" s="4" t="s">
        <f>=HYPERLINK("https://www.leilaoonline.com.br/lote/detalhe/121032", " VW/LOGUS CL")</f>
      </c>
      <c r="C21" s="4" t="inlineStr">
        <is>
          <t>Vendido</t>
        </is>
      </c>
      <c r="D21" s="4" t="inlineStr">
        <is>
          <t>1</t>
        </is>
      </c>
      <c r="E21" s="5" t="inlineStr">
        <is>
          <t>920,00</t>
        </is>
      </c>
      <c r="F21" s="4" t="inlineStr">
        <is>
          <t>0.00</t>
        </is>
      </c>
    </row>
    <row collapsed="false" customFormat="false" customHeight="false" hidden="false" ht="12.1" outlineLevel="0" r="22">
      <c r="A22" s="5" t="s">
        <f>=HYPERLINK("https://www.leilaoonline.com.br/lote/detalhe/121029", "021")</f>
      </c>
      <c r="B22" s="4" t="s">
        <f>=HYPERLINK("https://www.leilaoonline.com.br/lote/detalhe/121029", " FIAT/SIENA FIRE FLEX")</f>
      </c>
      <c r="C22" s="4" t="inlineStr">
        <is>
          <t>Vendido</t>
        </is>
      </c>
      <c r="D22" s="4" t="inlineStr">
        <is>
          <t>1</t>
        </is>
      </c>
      <c r="E22" s="5" t="inlineStr">
        <is>
          <t>5.650,00</t>
        </is>
      </c>
      <c r="F22" s="4" t="inlineStr">
        <is>
          <t>0.00</t>
        </is>
      </c>
    </row>
    <row collapsed="false" customFormat="false" customHeight="false" hidden="false" ht="12.1" outlineLevel="0" r="23">
      <c r="A23" s="5" t="s">
        <f>=HYPERLINK("https://www.leilaoonline.com.br/lote/detalhe/121044", "022")</f>
      </c>
      <c r="B23" s="4" t="s">
        <f>=HYPERLINK("https://www.leilaoonline.com.br/lote/detalhe/121044", " VW/GOL 16V PLUS")</f>
      </c>
      <c r="C23" s="4" t="inlineStr">
        <is>
          <t>Vendido</t>
        </is>
      </c>
      <c r="D23" s="4" t="inlineStr">
        <is>
          <t>1</t>
        </is>
      </c>
      <c r="E23" s="5" t="inlineStr">
        <is>
          <t>2.200,00</t>
        </is>
      </c>
      <c r="F23" s="4" t="inlineStr">
        <is>
          <t>0.00</t>
        </is>
      </c>
    </row>
    <row collapsed="false" customFormat="false" customHeight="false" hidden="false" ht="12.1" outlineLevel="0" r="24">
      <c r="A24" s="5" t="s">
        <f>=HYPERLINK("https://www.leilaoonline.com.br/lote/detalhe/121018", "023")</f>
      </c>
      <c r="B24" s="4" t="s">
        <f>=HYPERLINK("https://www.leilaoonline.com.br/lote/detalhe/121018", " FIAT/PALIO EDX")</f>
      </c>
      <c r="C24" s="4" t="inlineStr">
        <is>
          <t>Vendido</t>
        </is>
      </c>
      <c r="D24" s="4" t="inlineStr">
        <is>
          <t>1</t>
        </is>
      </c>
      <c r="E24" s="5" t="inlineStr">
        <is>
          <t>1.080,00</t>
        </is>
      </c>
      <c r="F24" s="4" t="inlineStr">
        <is>
          <t>0.00</t>
        </is>
      </c>
    </row>
    <row collapsed="false" customFormat="false" customHeight="false" hidden="false" ht="12.1" outlineLevel="0" r="25">
      <c r="A25" s="5" t="s">
        <f>=HYPERLINK("https://www.leilaoonline.com.br/lote/detalhe/121052", "024")</f>
      </c>
      <c r="B25" s="4" t="s">
        <f>=HYPERLINK("https://www.leilaoonline.com.br/lote/detalhe/121052", " VW/SANTANA CS")</f>
      </c>
      <c r="C25" s="4" t="inlineStr">
        <is>
          <t>Vendido</t>
        </is>
      </c>
      <c r="D25" s="4" t="inlineStr">
        <is>
          <t>1</t>
        </is>
      </c>
      <c r="E25" s="5" t="inlineStr">
        <is>
          <t>550,00</t>
        </is>
      </c>
      <c r="F25" s="4" t="inlineStr">
        <is>
          <t>0.00</t>
        </is>
      </c>
    </row>
    <row collapsed="false" customFormat="false" customHeight="false" hidden="false" ht="12.1" outlineLevel="0" r="26">
      <c r="A26" s="5" t="s">
        <f>=HYPERLINK("https://www.leilaoonline.com.br/lote/detalhe/121048", "026")</f>
      </c>
      <c r="B26" s="4" t="s">
        <f>=HYPERLINK("https://www.leilaoonline.com.br/lote/detalhe/121048", " FIAT/FIAT STILO")</f>
      </c>
      <c r="C26" s="4" t="inlineStr">
        <is>
          <t>Vendido</t>
        </is>
      </c>
      <c r="D26" s="4" t="inlineStr">
        <is>
          <t>1</t>
        </is>
      </c>
      <c r="E26" s="5" t="inlineStr">
        <is>
          <t>3.450,00</t>
        </is>
      </c>
      <c r="F26" s="4" t="inlineStr">
        <is>
          <t>0.00</t>
        </is>
      </c>
    </row>
    <row collapsed="false" customFormat="false" customHeight="false" hidden="false" ht="12.1" outlineLevel="0" r="27">
      <c r="A27" s="5" t="s">
        <f>=HYPERLINK("https://www.leilaoonline.com.br/lote/detalhe/121012", "027")</f>
      </c>
      <c r="B27" s="4" t="s">
        <f>=HYPERLINK("https://www.leilaoonline.com.br/lote/detalhe/121012", " CHEVROLET/CHEVROLET/CLASSIC")</f>
      </c>
      <c r="C27" s="4" t="inlineStr">
        <is>
          <t>Vendido</t>
        </is>
      </c>
      <c r="D27" s="4" t="inlineStr">
        <is>
          <t>1</t>
        </is>
      </c>
      <c r="E27" s="5" t="inlineStr">
        <is>
          <t>7.700,00</t>
        </is>
      </c>
      <c r="F27" s="4" t="inlineStr">
        <is>
          <t>0.00</t>
        </is>
      </c>
    </row>
    <row collapsed="false" customFormat="false" customHeight="false" hidden="false" ht="12.1" outlineLevel="0" r="28">
      <c r="A28" s="5" t="s">
        <f>=HYPERLINK("https://www.leilaoonline.com.br/lote/detalhe/121051", "028")</f>
      </c>
      <c r="B28" s="4" t="s">
        <f>=HYPERLINK("https://www.leilaoonline.com.br/lote/detalhe/121051", " FIAT/UNO MILLE FIRE")</f>
      </c>
      <c r="C28" s="4" t="inlineStr">
        <is>
          <t>Vendido</t>
        </is>
      </c>
      <c r="D28" s="4" t="inlineStr">
        <is>
          <t>1</t>
        </is>
      </c>
      <c r="E28" s="5" t="inlineStr">
        <is>
          <t>1.270,00</t>
        </is>
      </c>
      <c r="F28" s="4" t="inlineStr">
        <is>
          <t>0.00</t>
        </is>
      </c>
    </row>
    <row collapsed="false" customFormat="false" customHeight="false" hidden="false" ht="12.1" outlineLevel="0" r="29">
      <c r="A29" s="5" t="s">
        <f>=HYPERLINK("https://www.leilaoonline.com.br/lote/detalhe/121049", "029")</f>
      </c>
      <c r="B29" s="4" t="s">
        <f>=HYPERLINK("https://www.leilaoonline.com.br/lote/detalhe/121049", " FIAT/UNO MILLE SX")</f>
      </c>
      <c r="C29" s="4" t="inlineStr">
        <is>
          <t>Vendido</t>
        </is>
      </c>
      <c r="D29" s="4" t="inlineStr">
        <is>
          <t>1</t>
        </is>
      </c>
      <c r="E29" s="5" t="inlineStr">
        <is>
          <t>740,00</t>
        </is>
      </c>
      <c r="F29" s="4" t="inlineStr">
        <is>
          <t>0.00</t>
        </is>
      </c>
    </row>
    <row collapsed="false" customFormat="false" customHeight="false" hidden="false" ht="12.1" outlineLevel="0" r="30">
      <c r="A30" s="5" t="s">
        <f>=HYPERLINK("https://www.leilaoonline.com.br/lote/detalhe/121011", "030")</f>
      </c>
      <c r="B30" s="4" t="s">
        <f>=HYPERLINK("https://www.leilaoonline.com.br/lote/detalhe/121011", " GM/KADETT GL")</f>
      </c>
      <c r="C30" s="4" t="inlineStr">
        <is>
          <t>Vendido</t>
        </is>
      </c>
      <c r="D30" s="4" t="inlineStr">
        <is>
          <t>1</t>
        </is>
      </c>
      <c r="E30" s="5" t="inlineStr">
        <is>
          <t>2.000,00</t>
        </is>
      </c>
      <c r="F30" s="4" t="inlineStr">
        <is>
          <t>0.00</t>
        </is>
      </c>
    </row>
    <row collapsed="false" customFormat="false" customHeight="false" hidden="false" ht="12.1" outlineLevel="0" r="31">
      <c r="A31" s="5" t="s">
        <f>=HYPERLINK("https://www.leilaoonline.com.br/lote/detalhe/121057", "033")</f>
      </c>
      <c r="B31" s="4" t="s">
        <f>=HYPERLINK("https://www.leilaoonline.com.br/lote/detalhe/121057", " FIAT/UNO VIVACE")</f>
      </c>
      <c r="C31" s="4" t="inlineStr">
        <is>
          <t>Vendido</t>
        </is>
      </c>
      <c r="D31" s="4" t="inlineStr">
        <is>
          <t>1</t>
        </is>
      </c>
      <c r="E31" s="5" t="inlineStr">
        <is>
          <t>7.100,00</t>
        </is>
      </c>
      <c r="F31" s="4" t="inlineStr">
        <is>
          <t>0.00</t>
        </is>
      </c>
    </row>
    <row collapsed="false" customFormat="false" customHeight="false" hidden="false" ht="12.1" outlineLevel="0" r="32">
      <c r="A32" s="5" t="s">
        <f>=HYPERLINK("https://www.leilaoonline.com.br/lote/detalhe/121050", "034")</f>
      </c>
      <c r="B32" s="4" t="s">
        <f>=HYPERLINK("https://www.leilaoonline.com.br/lote/detalhe/121050", " VW/GOL CL")</f>
      </c>
      <c r="C32" s="4" t="inlineStr">
        <is>
          <t>Vendido</t>
        </is>
      </c>
      <c r="D32" s="4" t="inlineStr">
        <is>
          <t>1</t>
        </is>
      </c>
      <c r="E32" s="5" t="inlineStr">
        <is>
          <t>870,00</t>
        </is>
      </c>
      <c r="F32" s="4" t="inlineStr">
        <is>
          <t>0.00</t>
        </is>
      </c>
    </row>
    <row collapsed="false" customFormat="false" customHeight="false" hidden="false" ht="12.1" outlineLevel="0" r="33">
      <c r="A33" s="5" t="s">
        <f>=HYPERLINK("https://www.leilaoonline.com.br/lote/detalhe/121073", "035")</f>
      </c>
      <c r="B33" s="4" t="s">
        <f>=HYPERLINK("https://www.leilaoonline.com.br/lote/detalhe/121073", " VW/BRASILIA")</f>
      </c>
      <c r="C33" s="4" t="inlineStr">
        <is>
          <t>Vendido</t>
        </is>
      </c>
      <c r="D33" s="4" t="inlineStr">
        <is>
          <t>1</t>
        </is>
      </c>
      <c r="E33" s="5" t="inlineStr">
        <is>
          <t>550,00</t>
        </is>
      </c>
      <c r="F33" s="4" t="inlineStr">
        <is>
          <t>0.00</t>
        </is>
      </c>
    </row>
    <row collapsed="false" customFormat="false" customHeight="false" hidden="false" ht="12.1" outlineLevel="0" r="34">
      <c r="A34" s="5" t="s">
        <f>=HYPERLINK("https://www.leilaoonline.com.br/lote/detalhe/121020", "036")</f>
      </c>
      <c r="B34" s="4" t="s">
        <f>=HYPERLINK("https://www.leilaoonline.com.br/lote/detalhe/121020", " FIAT/STRADA ADVENTURE")</f>
      </c>
      <c r="C34" s="4" t="inlineStr">
        <is>
          <t>Vendido</t>
        </is>
      </c>
      <c r="D34" s="4" t="inlineStr">
        <is>
          <t>1</t>
        </is>
      </c>
      <c r="E34" s="5" t="inlineStr">
        <is>
          <t>44.200,00</t>
        </is>
      </c>
      <c r="F34" s="4" t="inlineStr">
        <is>
          <t>0.00</t>
        </is>
      </c>
    </row>
    <row collapsed="false" customFormat="false" customHeight="false" hidden="false" ht="12.1" outlineLevel="0" r="35">
      <c r="A35" s="5" t="s">
        <f>=HYPERLINK("https://www.leilaoonline.com.br/lote/detalhe/121042", "037")</f>
      </c>
      <c r="B35" s="4" t="s">
        <f>=HYPERLINK("https://www.leilaoonline.com.br/lote/detalhe/121042", " VW/GOL 1.6 COPA")</f>
      </c>
      <c r="C35" s="4" t="inlineStr">
        <is>
          <t>Vendido</t>
        </is>
      </c>
      <c r="D35" s="4" t="inlineStr">
        <is>
          <t>1</t>
        </is>
      </c>
      <c r="E35" s="5" t="inlineStr">
        <is>
          <t>12.900,00</t>
        </is>
      </c>
      <c r="F35" s="4" t="inlineStr">
        <is>
          <t>0.00</t>
        </is>
      </c>
    </row>
    <row collapsed="false" customFormat="false" customHeight="false" hidden="false" ht="12.1" outlineLevel="0" r="36">
      <c r="A36" s="5" t="s">
        <f>=HYPERLINK("https://www.leilaoonline.com.br/lote/detalhe/121041", "038")</f>
      </c>
      <c r="B36" s="4" t="s">
        <f>=HYPERLINK("https://www.leilaoonline.com.br/lote/detalhe/121041", " FIAT/UNO MILLE ECONOMY")</f>
      </c>
      <c r="C36" s="4" t="inlineStr">
        <is>
          <t>Vendido</t>
        </is>
      </c>
      <c r="D36" s="4" t="inlineStr">
        <is>
          <t>1</t>
        </is>
      </c>
      <c r="E36" s="5" t="inlineStr">
        <is>
          <t>14.000,00</t>
        </is>
      </c>
      <c r="F36" s="4" t="inlineStr">
        <is>
          <t>0.00</t>
        </is>
      </c>
    </row>
    <row collapsed="false" customFormat="false" customHeight="false" hidden="false" ht="12.1" outlineLevel="0" r="37">
      <c r="A37" s="5" t="s">
        <f>=HYPERLINK("https://www.leilaoonline.com.br/lote/detalhe/121053", "039")</f>
      </c>
      <c r="B37" s="4" t="s">
        <f>=HYPERLINK("https://www.leilaoonline.com.br/lote/detalhe/121053", " FORD/ESCORT GL")</f>
      </c>
      <c r="C37" s="4" t="inlineStr">
        <is>
          <t>Vendido</t>
        </is>
      </c>
      <c r="D37" s="4" t="inlineStr">
        <is>
          <t>1</t>
        </is>
      </c>
      <c r="E37" s="5" t="inlineStr">
        <is>
          <t>500,00</t>
        </is>
      </c>
      <c r="F37" s="4" t="inlineStr">
        <is>
          <t>0.00</t>
        </is>
      </c>
    </row>
    <row collapsed="false" customFormat="false" customHeight="false" hidden="false" ht="12.1" outlineLevel="0" r="38">
      <c r="A38" s="5" t="s">
        <f>=HYPERLINK("https://www.leilaoonline.com.br/lote/detalhe/121077", "041")</f>
      </c>
      <c r="B38" s="4" t="s">
        <f>=HYPERLINK("https://www.leilaoonline.com.br/lote/detalhe/121077", " VW/LOGUS CLI 1.8")</f>
      </c>
      <c r="C38" s="4" t="inlineStr">
        <is>
          <t>Vendido</t>
        </is>
      </c>
      <c r="D38" s="4" t="inlineStr">
        <is>
          <t>1</t>
        </is>
      </c>
      <c r="E38" s="5" t="inlineStr">
        <is>
          <t>570,00</t>
        </is>
      </c>
      <c r="F38" s="4" t="inlineStr">
        <is>
          <t>0.00</t>
        </is>
      </c>
    </row>
    <row collapsed="false" customFormat="false" customHeight="false" hidden="false" ht="12.1" outlineLevel="0" r="39">
      <c r="A39" s="5" t="s">
        <f>=HYPERLINK("https://www.leilaoonline.com.br/lote/detalhe/121055", "042")</f>
      </c>
      <c r="B39" s="4" t="s">
        <f>=HYPERLINK("https://www.leilaoonline.com.br/lote/detalhe/121055", " VW/GOL 1000")</f>
      </c>
      <c r="C39" s="4" t="inlineStr">
        <is>
          <t>Vendido</t>
        </is>
      </c>
      <c r="D39" s="4" t="inlineStr">
        <is>
          <t>1</t>
        </is>
      </c>
      <c r="E39" s="5" t="inlineStr">
        <is>
          <t>870,00</t>
        </is>
      </c>
      <c r="F39" s="4" t="inlineStr">
        <is>
          <t>0.00</t>
        </is>
      </c>
    </row>
    <row collapsed="false" customFormat="false" customHeight="false" hidden="false" ht="12.1" outlineLevel="0" r="40">
      <c r="A40" s="5" t="s">
        <f>=HYPERLINK("https://www.leilaoonline.com.br/lote/detalhe/121074", "043")</f>
      </c>
      <c r="B40" s="4" t="s">
        <f>=HYPERLINK("https://www.leilaoonline.com.br/lote/detalhe/121074", " FIAT/UNO ELETRONIC")</f>
      </c>
      <c r="C40" s="4" t="inlineStr">
        <is>
          <t>Vendido</t>
        </is>
      </c>
      <c r="D40" s="4" t="inlineStr">
        <is>
          <t>1</t>
        </is>
      </c>
      <c r="E40" s="5" t="inlineStr">
        <is>
          <t>770,00</t>
        </is>
      </c>
      <c r="F40" s="4" t="inlineStr">
        <is>
          <t>0.00</t>
        </is>
      </c>
    </row>
    <row collapsed="false" customFormat="false" customHeight="false" hidden="false" ht="12.1" outlineLevel="0" r="41">
      <c r="A41" s="5" t="s">
        <f>=HYPERLINK("https://www.leilaoonline.com.br/lote/detalhe/121054", "044")</f>
      </c>
      <c r="B41" s="4" t="s">
        <f>=HYPERLINK("https://www.leilaoonline.com.br/lote/detalhe/121054", " FIAT/UNO MILLE EX")</f>
      </c>
      <c r="C41" s="4" t="inlineStr">
        <is>
          <t>Vendido</t>
        </is>
      </c>
      <c r="D41" s="4" t="inlineStr">
        <is>
          <t>1</t>
        </is>
      </c>
      <c r="E41" s="5" t="inlineStr">
        <is>
          <t>820,00</t>
        </is>
      </c>
      <c r="F41" s="4" t="inlineStr">
        <is>
          <t>0.00</t>
        </is>
      </c>
    </row>
    <row collapsed="false" customFormat="false" customHeight="false" hidden="false" ht="12.1" outlineLevel="0" r="42">
      <c r="A42" s="5" t="s">
        <f>=HYPERLINK("https://www.leilaoonline.com.br/lote/detalhe/121071", "045")</f>
      </c>
      <c r="B42" s="4" t="s">
        <f>=HYPERLINK("https://www.leilaoonline.com.br/lote/detalhe/121071", " GM/CHEVETTE")</f>
      </c>
      <c r="C42" s="4" t="inlineStr">
        <is>
          <t>Vendido</t>
        </is>
      </c>
      <c r="D42" s="4" t="inlineStr">
        <is>
          <t>1</t>
        </is>
      </c>
      <c r="E42" s="5" t="inlineStr">
        <is>
          <t>430,00</t>
        </is>
      </c>
      <c r="F42" s="4" t="inlineStr">
        <is>
          <t>0.00</t>
        </is>
      </c>
    </row>
    <row collapsed="false" customFormat="false" customHeight="false" hidden="false" ht="12.1" outlineLevel="0" r="43">
      <c r="A43" s="5" t="s">
        <f>=HYPERLINK("https://www.leilaoonline.com.br/lote/detalhe/121056", "046")</f>
      </c>
      <c r="B43" s="4" t="s">
        <f>=HYPERLINK("https://www.leilaoonline.com.br/lote/detalhe/121056", " VW/GOL GL")</f>
      </c>
      <c r="C43" s="4" t="inlineStr">
        <is>
          <t>Vendido</t>
        </is>
      </c>
      <c r="D43" s="4" t="inlineStr">
        <is>
          <t>1</t>
        </is>
      </c>
      <c r="E43" s="5" t="inlineStr">
        <is>
          <t>850,00</t>
        </is>
      </c>
      <c r="F43" s="4" t="inlineStr">
        <is>
          <t>0.00</t>
        </is>
      </c>
    </row>
    <row collapsed="false" customFormat="false" customHeight="false" hidden="false" ht="12.1" outlineLevel="0" r="44">
      <c r="A44" s="5" t="s">
        <f>=HYPERLINK("https://www.leilaoonline.com.br/lote/detalhe/121060", "047")</f>
      </c>
      <c r="B44" s="4" t="s">
        <f>=HYPERLINK("https://www.leilaoonline.com.br/lote/detalhe/121060", " GM/MONZA CLASSI")</f>
      </c>
      <c r="C44" s="4" t="inlineStr">
        <is>
          <t>Vendido</t>
        </is>
      </c>
      <c r="D44" s="4" t="inlineStr">
        <is>
          <t>1</t>
        </is>
      </c>
      <c r="E44" s="5" t="inlineStr">
        <is>
          <t>480,00</t>
        </is>
      </c>
      <c r="F44" s="4" t="inlineStr">
        <is>
          <t>0.00</t>
        </is>
      </c>
    </row>
    <row collapsed="false" customFormat="false" customHeight="false" hidden="false" ht="12.1" outlineLevel="0" r="45">
      <c r="A45" s="5" t="s">
        <f>=HYPERLINK("https://www.leilaoonline.com.br/lote/detalhe/121047", "048")</f>
      </c>
      <c r="B45" s="4" t="s">
        <f>=HYPERLINK("https://www.leilaoonline.com.br/lote/detalhe/121047", " CHEVROLET/PRISMA 1.4L LT")</f>
      </c>
      <c r="C45" s="4" t="inlineStr">
        <is>
          <t>Vendido</t>
        </is>
      </c>
      <c r="D45" s="4" t="inlineStr">
        <is>
          <t>1</t>
        </is>
      </c>
      <c r="E45" s="5" t="inlineStr">
        <is>
          <t>16.800,00</t>
        </is>
      </c>
      <c r="F45" s="4" t="inlineStr">
        <is>
          <t>0.00</t>
        </is>
      </c>
    </row>
    <row collapsed="false" customFormat="false" customHeight="false" hidden="false" ht="12.1" outlineLevel="0" r="46">
      <c r="A46" s="5" t="s">
        <f>=HYPERLINK("https://www.leilaoonline.com.br/lote/detalhe/121062", "049")</f>
      </c>
      <c r="B46" s="4" t="s">
        <f>=HYPERLINK("https://www.leilaoonline.com.br/lote/detalhe/121062", " VW/GOL SPECIAL")</f>
      </c>
      <c r="C46" s="4" t="inlineStr">
        <is>
          <t>Vendido</t>
        </is>
      </c>
      <c r="D46" s="4" t="inlineStr">
        <is>
          <t>1</t>
        </is>
      </c>
      <c r="E46" s="5" t="inlineStr">
        <is>
          <t>1.060,00</t>
        </is>
      </c>
      <c r="F46" s="4" t="inlineStr">
        <is>
          <t>0.00</t>
        </is>
      </c>
    </row>
    <row collapsed="false" customFormat="false" customHeight="false" hidden="false" ht="12.1" outlineLevel="0" r="47">
      <c r="A47" s="5" t="s">
        <f>=HYPERLINK("https://www.leilaoonline.com.br/lote/detalhe/121059", "050")</f>
      </c>
      <c r="B47" s="4" t="s">
        <f>=HYPERLINK("https://www.leilaoonline.com.br/lote/detalhe/121059", " FORD/ESCORT HOBBY")</f>
      </c>
      <c r="C47" s="4" t="inlineStr">
        <is>
          <t>Vendido</t>
        </is>
      </c>
      <c r="D47" s="4" t="inlineStr">
        <is>
          <t>1</t>
        </is>
      </c>
      <c r="E47" s="5" t="inlineStr">
        <is>
          <t>500,00</t>
        </is>
      </c>
      <c r="F47" s="4" t="inlineStr">
        <is>
          <t>0.00</t>
        </is>
      </c>
    </row>
    <row collapsed="false" customFormat="false" customHeight="false" hidden="false" ht="12.1" outlineLevel="0" r="48">
      <c r="A48" s="5" t="s">
        <f>=HYPERLINK("https://www.leilaoonline.com.br/lote/detalhe/121069", "052")</f>
      </c>
      <c r="B48" s="4" t="s">
        <f>=HYPERLINK("https://www.leilaoonline.com.br/lote/detalhe/121069", " FIAT/PALIO ED")</f>
      </c>
      <c r="C48" s="4" t="inlineStr">
        <is>
          <t>Vendido</t>
        </is>
      </c>
      <c r="D48" s="4" t="inlineStr">
        <is>
          <t>1</t>
        </is>
      </c>
      <c r="E48" s="5" t="inlineStr">
        <is>
          <t>1.020,00</t>
        </is>
      </c>
      <c r="F48" s="4" t="inlineStr">
        <is>
          <t>0.00</t>
        </is>
      </c>
    </row>
    <row collapsed="false" customFormat="false" customHeight="false" hidden="false" ht="12.1" outlineLevel="0" r="49">
      <c r="A49" s="5" t="s">
        <f>=HYPERLINK("https://www.leilaoonline.com.br/lote/detalhe/121058", "053")</f>
      </c>
      <c r="B49" s="4" t="s">
        <f>=HYPERLINK("https://www.leilaoonline.com.br/lote/detalhe/121058", " FORD/VERONA GLX")</f>
      </c>
      <c r="C49" s="4" t="inlineStr">
        <is>
          <t>Vendido</t>
        </is>
      </c>
      <c r="D49" s="4" t="inlineStr">
        <is>
          <t>1</t>
        </is>
      </c>
      <c r="E49" s="5" t="inlineStr">
        <is>
          <t>450,00</t>
        </is>
      </c>
      <c r="F49" s="4" t="inlineStr">
        <is>
          <t>0.00</t>
        </is>
      </c>
    </row>
    <row collapsed="false" customFormat="false" customHeight="false" hidden="false" ht="12.1" outlineLevel="0" r="50">
      <c r="A50" s="5" t="s">
        <f>=HYPERLINK("https://www.leilaoonline.com.br/lote/detalhe/121067", "054")</f>
      </c>
      <c r="B50" s="4" t="s">
        <f>=HYPERLINK("https://www.leilaoonline.com.br/lote/detalhe/121067", " FORD/ESCORT L")</f>
      </c>
      <c r="C50" s="4" t="inlineStr">
        <is>
          <t>Vendido</t>
        </is>
      </c>
      <c r="D50" s="4" t="inlineStr">
        <is>
          <t>1</t>
        </is>
      </c>
      <c r="E50" s="5" t="inlineStr">
        <is>
          <t>370,00</t>
        </is>
      </c>
      <c r="F50" s="4" t="inlineStr">
        <is>
          <t>0.00</t>
        </is>
      </c>
    </row>
    <row collapsed="false" customFormat="false" customHeight="false" hidden="false" ht="12.1" outlineLevel="0" r="51">
      <c r="A51" s="5" t="s">
        <f>=HYPERLINK("https://www.leilaoonline.com.br/lote/detalhe/121061", "055")</f>
      </c>
      <c r="B51" s="4" t="s">
        <f>=HYPERLINK("https://www.leilaoonline.com.br/lote/detalhe/121061", " GM/CORSA WIND")</f>
      </c>
      <c r="C51" s="4" t="inlineStr">
        <is>
          <t>Vendido</t>
        </is>
      </c>
      <c r="D51" s="4" t="inlineStr">
        <is>
          <t>1</t>
        </is>
      </c>
      <c r="E51" s="5" t="inlineStr">
        <is>
          <t>1.300,00</t>
        </is>
      </c>
      <c r="F51" s="4" t="inlineStr">
        <is>
          <t>0.00</t>
        </is>
      </c>
    </row>
    <row collapsed="false" customFormat="false" customHeight="false" hidden="false" ht="12.1" outlineLevel="0" r="52">
      <c r="A52" s="5" t="s">
        <f>=HYPERLINK("https://www.leilaoonline.com.br/lote/detalhe/121022", "056")</f>
      </c>
      <c r="B52" s="4" t="s">
        <f>=HYPERLINK("https://www.leilaoonline.com.br/lote/detalhe/121022", " GM/KADETT GL")</f>
      </c>
      <c r="C52" s="4" t="inlineStr">
        <is>
          <t>Vendido</t>
        </is>
      </c>
      <c r="D52" s="4" t="inlineStr">
        <is>
          <t>1</t>
        </is>
      </c>
      <c r="E52" s="5" t="inlineStr">
        <is>
          <t>2.400,00</t>
        </is>
      </c>
      <c r="F52" s="4" t="inlineStr">
        <is>
          <t>0.00</t>
        </is>
      </c>
    </row>
    <row collapsed="false" customFormat="false" customHeight="false" hidden="false" ht="12.1" outlineLevel="0" r="53">
      <c r="A53" s="5" t="s">
        <f>=HYPERLINK("https://www.leilaoonline.com.br/lote/detalhe/121063", "059")</f>
      </c>
      <c r="B53" s="4" t="s">
        <f>=HYPERLINK("https://www.leilaoonline.com.br/lote/detalhe/121063", " VW/GOL GTS")</f>
      </c>
      <c r="C53" s="4" t="inlineStr">
        <is>
          <t>Vendido</t>
        </is>
      </c>
      <c r="D53" s="4" t="inlineStr">
        <is>
          <t>1</t>
        </is>
      </c>
      <c r="E53" s="5" t="inlineStr">
        <is>
          <t>1.700,00</t>
        </is>
      </c>
      <c r="F53" s="4" t="inlineStr">
        <is>
          <t>0.00</t>
        </is>
      </c>
    </row>
    <row collapsed="false" customFormat="false" customHeight="false" hidden="false" ht="12.1" outlineLevel="0" r="54">
      <c r="A54" s="5" t="s">
        <f>=HYPERLINK("https://www.leilaoonline.com.br/lote/detalhe/121072", "060")</f>
      </c>
      <c r="B54" s="4" t="s">
        <f>=HYPERLINK("https://www.leilaoonline.com.br/lote/detalhe/121072", " FIAT/UNO MILLE FIRE FLEX")</f>
      </c>
      <c r="C54" s="4" t="inlineStr">
        <is>
          <t>Vendido</t>
        </is>
      </c>
      <c r="D54" s="4" t="inlineStr">
        <is>
          <t>1</t>
        </is>
      </c>
      <c r="E54" s="5" t="inlineStr">
        <is>
          <t>4.450,00</t>
        </is>
      </c>
      <c r="F54" s="4" t="inlineStr">
        <is>
          <t>0.00</t>
        </is>
      </c>
    </row>
    <row collapsed="false" customFormat="false" customHeight="false" hidden="false" ht="12.1" outlineLevel="0" r="55">
      <c r="A55" s="5" t="s">
        <f>=HYPERLINK("https://www.leilaoonline.com.br/lote/detalhe/121066", "061")</f>
      </c>
      <c r="B55" s="4" t="s">
        <f>=HYPERLINK("https://www.leilaoonline.com.br/lote/detalhe/121066", " FIAT/UNO ELETRONIC")</f>
      </c>
      <c r="C55" s="4" t="inlineStr">
        <is>
          <t>Vendido</t>
        </is>
      </c>
      <c r="D55" s="4" t="inlineStr">
        <is>
          <t>1</t>
        </is>
      </c>
      <c r="E55" s="5" t="inlineStr">
        <is>
          <t>520,00</t>
        </is>
      </c>
      <c r="F55" s="4" t="inlineStr">
        <is>
          <t>0.00</t>
        </is>
      </c>
    </row>
    <row collapsed="false" customFormat="false" customHeight="false" hidden="false" ht="12.1" outlineLevel="0" r="56">
      <c r="A56" s="5" t="s">
        <f>=HYPERLINK("https://www.leilaoonline.com.br/lote/detalhe/121076", "062")</f>
      </c>
      <c r="B56" s="4" t="s">
        <f>=HYPERLINK("https://www.leilaoonline.com.br/lote/detalhe/121076", " FIAT/UNO MILLE FIRE")</f>
      </c>
      <c r="C56" s="4" t="inlineStr">
        <is>
          <t>Vendido</t>
        </is>
      </c>
      <c r="D56" s="4" t="inlineStr">
        <is>
          <t>1</t>
        </is>
      </c>
      <c r="E56" s="5" t="inlineStr">
        <is>
          <t>1.090,00</t>
        </is>
      </c>
      <c r="F56" s="4" t="inlineStr">
        <is>
          <t>0.00</t>
        </is>
      </c>
    </row>
    <row collapsed="false" customFormat="false" customHeight="false" hidden="false" ht="12.1" outlineLevel="0" r="57">
      <c r="A57" s="5" t="s">
        <f>=HYPERLINK("https://www.leilaoonline.com.br/lote/detalhe/121068", "064")</f>
      </c>
      <c r="B57" s="4" t="s">
        <f>=HYPERLINK("https://www.leilaoonline.com.br/lote/detalhe/121068", " VW/FUSCA 1300")</f>
      </c>
      <c r="C57" s="4" t="inlineStr">
        <is>
          <t>Vendido</t>
        </is>
      </c>
      <c r="D57" s="4" t="inlineStr">
        <is>
          <t>1</t>
        </is>
      </c>
      <c r="E57" s="5" t="inlineStr">
        <is>
          <t>1.340,00</t>
        </is>
      </c>
      <c r="F57" s="4" t="inlineStr">
        <is>
          <t>0.00</t>
        </is>
      </c>
    </row>
    <row collapsed="false" customFormat="false" customHeight="false" hidden="false" ht="12.1" outlineLevel="0" r="58">
      <c r="A58" s="5" t="s">
        <f>=HYPERLINK("https://www.leilaoonline.com.br/lote/detalhe/121070", "066")</f>
      </c>
      <c r="B58" s="4" t="s">
        <f>=HYPERLINK("https://www.leilaoonline.com.br/lote/detalhe/121070", " VW/GOL CL")</f>
      </c>
      <c r="C58" s="4" t="inlineStr">
        <is>
          <t>Vendido</t>
        </is>
      </c>
      <c r="D58" s="4" t="inlineStr">
        <is>
          <t>1</t>
        </is>
      </c>
      <c r="E58" s="5" t="inlineStr">
        <is>
          <t>490,00</t>
        </is>
      </c>
      <c r="F58" s="4" t="inlineStr">
        <is>
          <t>0.00</t>
        </is>
      </c>
    </row>
    <row collapsed="false" customFormat="false" customHeight="false" hidden="false" ht="12.1" outlineLevel="0" r="59">
      <c r="A59" s="5" t="s">
        <f>=HYPERLINK("https://www.leilaoonline.com.br/lote/detalhe/121065", "068")</f>
      </c>
      <c r="B59" s="4" t="s">
        <f>=HYPERLINK("https://www.leilaoonline.com.br/lote/detalhe/121065", " GM/MONZA SL/E 2.0")</f>
      </c>
      <c r="C59" s="4" t="inlineStr">
        <is>
          <t>Vendido</t>
        </is>
      </c>
      <c r="D59" s="4" t="inlineStr">
        <is>
          <t>1</t>
        </is>
      </c>
      <c r="E59" s="5" t="inlineStr">
        <is>
          <t>330,00</t>
        </is>
      </c>
      <c r="F59" s="4" t="inlineStr">
        <is>
          <t>0.00</t>
        </is>
      </c>
    </row>
    <row collapsed="false" customFormat="false" customHeight="false" hidden="false" ht="12.1" outlineLevel="0" r="60">
      <c r="A60" s="5" t="s">
        <f>=HYPERLINK("https://www.leilaoonline.com.br/lote/detalhe/121075", "069")</f>
      </c>
      <c r="B60" s="4" t="s">
        <f>=HYPERLINK("https://www.leilaoonline.com.br/lote/detalhe/121075", " FIAT/PALIO FIRE FLEX")</f>
      </c>
      <c r="C60" s="4" t="inlineStr">
        <is>
          <t>Vendido</t>
        </is>
      </c>
      <c r="D60" s="4" t="inlineStr">
        <is>
          <t>1</t>
        </is>
      </c>
      <c r="E60" s="5" t="inlineStr">
        <is>
          <t>3.950,00</t>
        </is>
      </c>
      <c r="F60" s="4" t="inlineStr">
        <is>
          <t>0.00</t>
        </is>
      </c>
    </row>
    <row collapsed="false" customFormat="false" customHeight="false" hidden="false" ht="12.1" outlineLevel="0" r="61">
      <c r="A61" s="5" t="s">
        <f>=HYPERLINK("https://www.leilaoonline.com.br/lote/detalhe/121064", "070")</f>
      </c>
      <c r="B61" s="4" t="s">
        <f>=HYPERLINK("https://www.leilaoonline.com.br/lote/detalhe/121064", " VW/SANTANA CL")</f>
      </c>
      <c r="C61" s="4" t="inlineStr">
        <is>
          <t>Vendido</t>
        </is>
      </c>
      <c r="D61" s="4" t="inlineStr">
        <is>
          <t>1</t>
        </is>
      </c>
      <c r="E61" s="5" t="inlineStr">
        <is>
          <t>950,00</t>
        </is>
      </c>
      <c r="F61" s="4" t="inlineStr">
        <is>
          <t>0.00</t>
        </is>
      </c>
    </row>
    <row collapsed="false" customFormat="false" customHeight="false" hidden="false" ht="12.1" outlineLevel="0" r="62">
      <c r="A62" s="5" t="s">
        <f>=HYPERLINK("https://www.leilaoonline.com.br/lote/detalhe/121078", "071")</f>
      </c>
      <c r="B62" s="4" t="s">
        <f>=HYPERLINK("https://www.leilaoonline.com.br/lote/detalhe/121078", " VW/VOYAGE LS")</f>
      </c>
      <c r="C62" s="4" t="inlineStr">
        <is>
          <t>Vendido</t>
        </is>
      </c>
      <c r="D62" s="4" t="inlineStr">
        <is>
          <t>1</t>
        </is>
      </c>
      <c r="E62" s="5" t="inlineStr">
        <is>
          <t>320,00</t>
        </is>
      </c>
      <c r="F62" s="4" t="inlineStr">
        <is>
          <t>0.00</t>
        </is>
      </c>
    </row>
    <row collapsed="false" customFormat="false" customHeight="false" hidden="false" ht="12.1" outlineLevel="0" r="63">
      <c r="A63" s="5" t="s">
        <f>=HYPERLINK("https://www.leilaoonline.com.br/lote/detalhe/121083", "072")</f>
      </c>
      <c r="B63" s="4" t="s">
        <f>=HYPERLINK("https://www.leilaoonline.com.br/lote/detalhe/121083", " VW/PARATI LS")</f>
      </c>
      <c r="C63" s="4" t="inlineStr">
        <is>
          <t>Vendido</t>
        </is>
      </c>
      <c r="D63" s="4" t="inlineStr">
        <is>
          <t>1</t>
        </is>
      </c>
      <c r="E63" s="5" t="inlineStr">
        <is>
          <t>420,00</t>
        </is>
      </c>
      <c r="F63" s="4" t="inlineStr">
        <is>
          <t>0.00</t>
        </is>
      </c>
    </row>
    <row collapsed="false" customFormat="false" customHeight="false" hidden="false" ht="12.1" outlineLevel="0" r="64">
      <c r="A64" s="5" t="s">
        <f>=HYPERLINK("https://www.leilaoonline.com.br/lote/detalhe/121089", "073")</f>
      </c>
      <c r="B64" s="4" t="s">
        <f>=HYPERLINK("https://www.leilaoonline.com.br/lote/detalhe/121089", " FIAT/UNO MILLE FIRE")</f>
      </c>
      <c r="C64" s="4" t="inlineStr">
        <is>
          <t>Vendido</t>
        </is>
      </c>
      <c r="D64" s="4" t="inlineStr">
        <is>
          <t>1</t>
        </is>
      </c>
      <c r="E64" s="5" t="inlineStr">
        <is>
          <t>1.250,00</t>
        </is>
      </c>
      <c r="F64" s="4" t="inlineStr">
        <is>
          <t>0.00</t>
        </is>
      </c>
    </row>
    <row collapsed="false" customFormat="false" customHeight="false" hidden="false" ht="12.1" outlineLevel="0" r="65">
      <c r="A65" s="5" t="s">
        <f>=HYPERLINK("https://www.leilaoonline.com.br/lote/detalhe/121085", "074")</f>
      </c>
      <c r="B65" s="4" t="s">
        <f>=HYPERLINK("https://www.leilaoonline.com.br/lote/detalhe/121085", " VW/SANTANA GLS")</f>
      </c>
      <c r="C65" s="4" t="inlineStr">
        <is>
          <t>Vendido</t>
        </is>
      </c>
      <c r="D65" s="4" t="inlineStr">
        <is>
          <t>1</t>
        </is>
      </c>
      <c r="E65" s="5" t="inlineStr">
        <is>
          <t>670,00</t>
        </is>
      </c>
      <c r="F65" s="4" t="inlineStr">
        <is>
          <t>0.00</t>
        </is>
      </c>
    </row>
    <row collapsed="false" customFormat="false" customHeight="false" hidden="false" ht="12.1" outlineLevel="0" r="66">
      <c r="A66" s="5" t="s">
        <f>=HYPERLINK("https://www.leilaoonline.com.br/lote/detalhe/121092", "075")</f>
      </c>
      <c r="B66" s="4" t="s">
        <f>=HYPERLINK("https://www.leilaoonline.com.br/lote/detalhe/121092", " FORD/FIESTA CLX 16V")</f>
      </c>
      <c r="C66" s="4" t="inlineStr">
        <is>
          <t>Vendido</t>
        </is>
      </c>
      <c r="D66" s="4" t="inlineStr">
        <is>
          <t>1</t>
        </is>
      </c>
      <c r="E66" s="5" t="inlineStr">
        <is>
          <t>1.020,00</t>
        </is>
      </c>
      <c r="F66" s="4" t="inlineStr">
        <is>
          <t>0.00</t>
        </is>
      </c>
    </row>
    <row collapsed="false" customFormat="false" customHeight="false" hidden="false" ht="12.1" outlineLevel="0" r="67">
      <c r="A67" s="5" t="s">
        <f>=HYPERLINK("https://www.leilaoonline.com.br/lote/detalhe/121079", "077")</f>
      </c>
      <c r="B67" s="4" t="s">
        <f>=HYPERLINK("https://www.leilaoonline.com.br/lote/detalhe/121079", " VW/SAVEIRO LS")</f>
      </c>
      <c r="C67" s="4" t="inlineStr">
        <is>
          <t>Vendido</t>
        </is>
      </c>
      <c r="D67" s="4" t="inlineStr">
        <is>
          <t>1</t>
        </is>
      </c>
      <c r="E67" s="5" t="inlineStr">
        <is>
          <t>1.670,00</t>
        </is>
      </c>
      <c r="F67" s="4" t="inlineStr">
        <is>
          <t>0.00</t>
        </is>
      </c>
    </row>
    <row collapsed="false" customFormat="false" customHeight="false" hidden="false" ht="12.1" outlineLevel="0" r="68">
      <c r="A68" s="5" t="s">
        <f>=HYPERLINK("https://www.leilaoonline.com.br/lote/detalhe/121084", "080")</f>
      </c>
      <c r="B68" s="4" t="s">
        <f>=HYPERLINK("https://www.leilaoonline.com.br/lote/detalhe/121084", " VW/FUSCA 1300")</f>
      </c>
      <c r="C68" s="4" t="inlineStr">
        <is>
          <t>Vendido</t>
        </is>
      </c>
      <c r="D68" s="4" t="inlineStr">
        <is>
          <t>1</t>
        </is>
      </c>
      <c r="E68" s="5" t="inlineStr">
        <is>
          <t>470,00</t>
        </is>
      </c>
      <c r="F68" s="4" t="inlineStr">
        <is>
          <t>0.00</t>
        </is>
      </c>
    </row>
    <row collapsed="false" customFormat="false" customHeight="false" hidden="false" ht="12.1" outlineLevel="0" r="69">
      <c r="A69" s="5" t="s">
        <f>=HYPERLINK("https://www.leilaoonline.com.br/lote/detalhe/121094", "081")</f>
      </c>
      <c r="B69" s="4" t="s">
        <f>=HYPERLINK("https://www.leilaoonline.com.br/lote/detalhe/121094", " FIAT/TEMPRA IE")</f>
      </c>
      <c r="C69" s="4" t="inlineStr">
        <is>
          <t>Vendido</t>
        </is>
      </c>
      <c r="D69" s="4" t="inlineStr">
        <is>
          <t>1</t>
        </is>
      </c>
      <c r="E69" s="5" t="inlineStr">
        <is>
          <t>580,00</t>
        </is>
      </c>
      <c r="F69" s="4" t="inlineStr">
        <is>
          <t>0.00</t>
        </is>
      </c>
    </row>
    <row collapsed="false" customFormat="false" customHeight="false" hidden="false" ht="12.1" outlineLevel="0" r="70">
      <c r="A70" s="5" t="s">
        <f>=HYPERLINK("https://www.leilaoonline.com.br/lote/detalhe/121099", "082")</f>
      </c>
      <c r="B70" s="4" t="s">
        <f>=HYPERLINK("https://www.leilaoonline.com.br/lote/detalhe/121099", " FIAT/TEMPRA IE")</f>
      </c>
      <c r="C70" s="4" t="inlineStr">
        <is>
          <t>Vendido</t>
        </is>
      </c>
      <c r="D70" s="4" t="inlineStr">
        <is>
          <t>1</t>
        </is>
      </c>
      <c r="E70" s="5" t="inlineStr">
        <is>
          <t>430,00</t>
        </is>
      </c>
      <c r="F70" s="4" t="inlineStr">
        <is>
          <t>0.00</t>
        </is>
      </c>
    </row>
    <row collapsed="false" customFormat="false" customHeight="false" hidden="false" ht="12.1" outlineLevel="0" r="71">
      <c r="A71" s="5" t="s">
        <f>=HYPERLINK("https://www.leilaoonline.com.br/lote/detalhe/121080", "085")</f>
      </c>
      <c r="B71" s="4" t="s">
        <f>=HYPERLINK("https://www.leilaoonline.com.br/lote/detalhe/121080", " VW/VOYAGE LS")</f>
      </c>
      <c r="C71" s="4" t="inlineStr">
        <is>
          <t>Vendido</t>
        </is>
      </c>
      <c r="D71" s="4" t="inlineStr">
        <is>
          <t>1</t>
        </is>
      </c>
      <c r="E71" s="5" t="inlineStr">
        <is>
          <t>400,00</t>
        </is>
      </c>
      <c r="F71" s="4" t="inlineStr">
        <is>
          <t>0.00</t>
        </is>
      </c>
    </row>
    <row collapsed="false" customFormat="false" customHeight="false" hidden="false" ht="12.1" outlineLevel="0" r="72">
      <c r="A72" s="5" t="s">
        <f>=HYPERLINK("https://www.leilaoonline.com.br/lote/detalhe/121087", "087")</f>
      </c>
      <c r="B72" s="4" t="s">
        <f>=HYPERLINK("https://www.leilaoonline.com.br/lote/detalhe/121087", " FORD/CORCEL II L")</f>
      </c>
      <c r="C72" s="4" t="inlineStr">
        <is>
          <t>Vendido</t>
        </is>
      </c>
      <c r="D72" s="4" t="inlineStr">
        <is>
          <t>1</t>
        </is>
      </c>
      <c r="E72" s="5" t="inlineStr">
        <is>
          <t>620,00</t>
        </is>
      </c>
      <c r="F72" s="4" t="inlineStr">
        <is>
          <t>0.00</t>
        </is>
      </c>
    </row>
    <row collapsed="false" customFormat="false" customHeight="false" hidden="false" ht="12.1" outlineLevel="0" r="73">
      <c r="A73" s="5" t="s">
        <f>=HYPERLINK("https://www.leilaoonline.com.br/lote/detalhe/121090", "089")</f>
      </c>
      <c r="B73" s="4" t="s">
        <f>=HYPERLINK("https://www.leilaoonline.com.br/lote/detalhe/121090", " VW/PARATI S")</f>
      </c>
      <c r="C73" s="4" t="inlineStr">
        <is>
          <t>Vendido</t>
        </is>
      </c>
      <c r="D73" s="4" t="inlineStr">
        <is>
          <t>1</t>
        </is>
      </c>
      <c r="E73" s="5" t="inlineStr">
        <is>
          <t>600,00</t>
        </is>
      </c>
      <c r="F73" s="4" t="inlineStr">
        <is>
          <t>0.00</t>
        </is>
      </c>
    </row>
    <row collapsed="false" customFormat="false" customHeight="false" hidden="false" ht="12.1" outlineLevel="0" r="74">
      <c r="A74" s="5" t="s">
        <f>=HYPERLINK("https://www.leilaoonline.com.br/lote/detalhe/121038", "092")</f>
      </c>
      <c r="B74" s="4" t="s">
        <f>=HYPERLINK("https://www.leilaoonline.com.br/lote/detalhe/121038", " FORD/ESCORT 1.6 I GL")</f>
      </c>
      <c r="C74" s="4" t="inlineStr">
        <is>
          <t>Vendido</t>
        </is>
      </c>
      <c r="D74" s="4" t="inlineStr">
        <is>
          <t>1</t>
        </is>
      </c>
      <c r="E74" s="5" t="inlineStr">
        <is>
          <t>2.400,00</t>
        </is>
      </c>
      <c r="F74" s="4" t="inlineStr">
        <is>
          <t>0.00</t>
        </is>
      </c>
    </row>
    <row collapsed="false" customFormat="false" customHeight="false" hidden="false" ht="12.1" outlineLevel="0" r="75">
      <c r="A75" s="5" t="s">
        <f>=HYPERLINK("https://www.leilaoonline.com.br/lote/detalhe/121015", "093")</f>
      </c>
      <c r="B75" s="4" t="s">
        <f>=HYPERLINK("https://www.leilaoonline.com.br/lote/detalhe/121015", " HONDA/CIVIC LX")</f>
      </c>
      <c r="C75" s="4" t="inlineStr">
        <is>
          <t>Vendido</t>
        </is>
      </c>
      <c r="D75" s="4" t="inlineStr">
        <is>
          <t>1</t>
        </is>
      </c>
      <c r="E75" s="5" t="inlineStr">
        <is>
          <t>7.700,00</t>
        </is>
      </c>
      <c r="F75" s="4" t="inlineStr">
        <is>
          <t>0.00</t>
        </is>
      </c>
    </row>
    <row collapsed="false" customFormat="false" customHeight="false" hidden="false" ht="12.1" outlineLevel="0" r="76">
      <c r="A76" s="5" t="s">
        <f>=HYPERLINK("https://www.leilaoonline.com.br/lote/detalhe/121103", "095")</f>
      </c>
      <c r="B76" s="4" t="s">
        <f>=HYPERLINK("https://www.leilaoonline.com.br/lote/detalhe/121103", " IMP/IMP MOTO")</f>
      </c>
      <c r="C76" s="4" t="inlineStr">
        <is>
          <t>Vendido</t>
        </is>
      </c>
      <c r="D76" s="4" t="inlineStr">
        <is>
          <t>1</t>
        </is>
      </c>
      <c r="E76" s="5" t="inlineStr">
        <is>
          <t>28.600,00</t>
        </is>
      </c>
      <c r="F76" s="4" t="inlineStr">
        <is>
          <t>0.00</t>
        </is>
      </c>
    </row>
    <row collapsed="false" customFormat="false" customHeight="false" hidden="false" ht="12.1" outlineLevel="0" r="77">
      <c r="A77" s="5" t="s">
        <f>=HYPERLINK("https://www.leilaoonline.com.br/lote/detalhe/121096", "096")</f>
      </c>
      <c r="B77" s="4" t="s">
        <f>=HYPERLINK("https://www.leilaoonline.com.br/lote/detalhe/121096", " IMP/IMP/CRF 230")</f>
      </c>
      <c r="C77" s="4" t="inlineStr">
        <is>
          <t>Vendido</t>
        </is>
      </c>
      <c r="D77" s="4" t="inlineStr">
        <is>
          <t>1</t>
        </is>
      </c>
      <c r="E77" s="5" t="inlineStr">
        <is>
          <t>6.550,00</t>
        </is>
      </c>
      <c r="F77" s="4" t="inlineStr">
        <is>
          <t>0.00</t>
        </is>
      </c>
    </row>
    <row collapsed="false" customFormat="false" customHeight="false" hidden="false" ht="12.1" outlineLevel="0" r="78">
      <c r="A78" s="5" t="s">
        <f>=HYPERLINK("https://www.leilaoonline.com.br/lote/detalhe/121086", "097")</f>
      </c>
      <c r="B78" s="4" t="s">
        <f>=HYPERLINK("https://www.leilaoonline.com.br/lote/detalhe/121086", " /YAMAHA")</f>
      </c>
      <c r="C78" s="4" t="inlineStr">
        <is>
          <t>Vendido</t>
        </is>
      </c>
      <c r="D78" s="4" t="inlineStr">
        <is>
          <t>1</t>
        </is>
      </c>
      <c r="E78" s="5" t="inlineStr">
        <is>
          <t>2.550,00</t>
        </is>
      </c>
      <c r="F78" s="4" t="inlineStr">
        <is>
          <t>0.00</t>
        </is>
      </c>
    </row>
    <row collapsed="false" customFormat="false" customHeight="false" hidden="false" ht="12.1" outlineLevel="0" r="79">
      <c r="A79" s="5" t="s">
        <f>=HYPERLINK("https://www.leilaoonline.com.br/lote/detalhe/121034", "098")</f>
      </c>
      <c r="B79" s="4" t="s">
        <f>=HYPERLINK("https://www.leilaoonline.com.br/lote/detalhe/121034", " YAMAHA/FAZER YS250")</f>
      </c>
      <c r="C79" s="4" t="inlineStr">
        <is>
          <t>Vendido</t>
        </is>
      </c>
      <c r="D79" s="4" t="inlineStr">
        <is>
          <t>1</t>
        </is>
      </c>
      <c r="E79" s="5" t="inlineStr">
        <is>
          <t>4.200,00</t>
        </is>
      </c>
      <c r="F79" s="4" t="inlineStr">
        <is>
          <t>0.00</t>
        </is>
      </c>
    </row>
    <row collapsed="false" customFormat="false" customHeight="false" hidden="false" ht="12.1" outlineLevel="0" r="80">
      <c r="A80" s="5" t="s">
        <f>=HYPERLINK("https://www.leilaoonline.com.br/lote/detalhe/121026", "099")</f>
      </c>
      <c r="B80" s="4" t="s">
        <f>=HYPERLINK("https://www.leilaoonline.com.br/lote/detalhe/121026", " HONDA/CG 150 TITAN ESD")</f>
      </c>
      <c r="C80" s="4" t="inlineStr">
        <is>
          <t>Vendido</t>
        </is>
      </c>
      <c r="D80" s="4" t="inlineStr">
        <is>
          <t>1</t>
        </is>
      </c>
      <c r="E80" s="5" t="inlineStr">
        <is>
          <t>4.700,00</t>
        </is>
      </c>
      <c r="F80" s="4" t="inlineStr">
        <is>
          <t>0.00</t>
        </is>
      </c>
    </row>
    <row collapsed="false" customFormat="false" customHeight="false" hidden="false" ht="12.1" outlineLevel="0" r="81">
      <c r="A81" s="5" t="s">
        <f>=HYPERLINK("https://www.leilaoonline.com.br/lote/detalhe/121081", "100")</f>
      </c>
      <c r="B81" s="4" t="s">
        <f>=HYPERLINK("https://www.leilaoonline.com.br/lote/detalhe/121081", " JTA/SUZUKI EN125 YES")</f>
      </c>
      <c r="C81" s="4" t="inlineStr">
        <is>
          <t>Vendido</t>
        </is>
      </c>
      <c r="D81" s="4" t="inlineStr">
        <is>
          <t>1</t>
        </is>
      </c>
      <c r="E81" s="5" t="inlineStr">
        <is>
          <t>660,00</t>
        </is>
      </c>
      <c r="F81" s="4" t="inlineStr">
        <is>
          <t>0.00</t>
        </is>
      </c>
    </row>
    <row collapsed="false" customFormat="false" customHeight="false" hidden="false" ht="12.1" outlineLevel="0" r="82">
      <c r="A82" s="5" t="s">
        <f>=HYPERLINK("https://www.leilaoonline.com.br/lote/detalhe/121098", "101")</f>
      </c>
      <c r="B82" s="4" t="s">
        <f>=HYPERLINK("https://www.leilaoonline.com.br/lote/detalhe/121098", " HONDA/CG 125")</f>
      </c>
      <c r="C82" s="4" t="inlineStr">
        <is>
          <t>Vendido</t>
        </is>
      </c>
      <c r="D82" s="4" t="inlineStr">
        <is>
          <t>1</t>
        </is>
      </c>
      <c r="E82" s="5" t="inlineStr">
        <is>
          <t>200,00</t>
        </is>
      </c>
      <c r="F82" s="4" t="inlineStr">
        <is>
          <t>0.00</t>
        </is>
      </c>
    </row>
    <row collapsed="false" customFormat="false" customHeight="false" hidden="false" ht="12.1" outlineLevel="0" r="83">
      <c r="A83" s="5" t="s">
        <f>=HYPERLINK("https://www.leilaoonline.com.br/lote/detalhe/121035", "103")</f>
      </c>
      <c r="B83" s="4" t="s">
        <f>=HYPERLINK("https://www.leilaoonline.com.br/lote/detalhe/121035", " HONDA/CG 150 TITAN KS")</f>
      </c>
      <c r="C83" s="4" t="inlineStr">
        <is>
          <t>Vendido</t>
        </is>
      </c>
      <c r="D83" s="4" t="inlineStr">
        <is>
          <t>1</t>
        </is>
      </c>
      <c r="E83" s="5" t="inlineStr">
        <is>
          <t>3.250,00</t>
        </is>
      </c>
      <c r="F83" s="4" t="inlineStr">
        <is>
          <t>0.00</t>
        </is>
      </c>
    </row>
    <row collapsed="false" customFormat="false" customHeight="false" hidden="false" ht="12.1" outlineLevel="0" r="84">
      <c r="A84" s="5" t="s">
        <f>=HYPERLINK("https://www.leilaoonline.com.br/lote/detalhe/121040", "104")</f>
      </c>
      <c r="B84" s="4" t="s">
        <f>=HYPERLINK("https://www.leilaoonline.com.br/lote/detalhe/121040", " HONDA/CG 125 TITAN")</f>
      </c>
      <c r="C84" s="4" t="inlineStr">
        <is>
          <t>Vendido</t>
        </is>
      </c>
      <c r="D84" s="4" t="inlineStr">
        <is>
          <t>1</t>
        </is>
      </c>
      <c r="E84" s="5" t="inlineStr">
        <is>
          <t>2.200,00</t>
        </is>
      </c>
      <c r="F84" s="4" t="inlineStr">
        <is>
          <t>0.00</t>
        </is>
      </c>
    </row>
    <row collapsed="false" customFormat="false" customHeight="false" hidden="false" ht="12.1" outlineLevel="0" r="85">
      <c r="A85" s="5" t="s">
        <f>=HYPERLINK("https://www.leilaoonline.com.br/lote/detalhe/121100", "106")</f>
      </c>
      <c r="B85" s="4" t="s">
        <f>=HYPERLINK("https://www.leilaoonline.com.br/lote/detalhe/121100", " SUNDOWN/MAX 125 ESD")</f>
      </c>
      <c r="C85" s="4" t="inlineStr">
        <is>
          <t>Vendido</t>
        </is>
      </c>
      <c r="D85" s="4" t="inlineStr">
        <is>
          <t>1</t>
        </is>
      </c>
      <c r="E85" s="5" t="inlineStr">
        <is>
          <t>360,00</t>
        </is>
      </c>
      <c r="F85" s="4" t="inlineStr">
        <is>
          <t>0.00</t>
        </is>
      </c>
    </row>
    <row collapsed="false" customFormat="false" customHeight="false" hidden="false" ht="12.1" outlineLevel="0" r="86">
      <c r="A86" s="5" t="s">
        <f>=HYPERLINK("https://www.leilaoonline.com.br/lote/detalhe/121039", "108")</f>
      </c>
      <c r="B86" s="4" t="s">
        <f>=HYPERLINK("https://www.leilaoonline.com.br/lote/detalhe/121039", " HONDA/NXR150 BROS ESD")</f>
      </c>
      <c r="C86" s="4" t="inlineStr">
        <is>
          <t>Vendido</t>
        </is>
      </c>
      <c r="D86" s="4" t="inlineStr">
        <is>
          <t>1</t>
        </is>
      </c>
      <c r="E86" s="5" t="inlineStr">
        <is>
          <t>5.001,00</t>
        </is>
      </c>
      <c r="F86" s="4" t="inlineStr">
        <is>
          <t>0.00</t>
        </is>
      </c>
    </row>
    <row collapsed="false" customFormat="false" customHeight="false" hidden="false" ht="12.1" outlineLevel="0" r="87">
      <c r="A87" s="5" t="s">
        <f>=HYPERLINK("https://www.leilaoonline.com.br/lote/detalhe/121091", "109")</f>
      </c>
      <c r="B87" s="4" t="s">
        <f>=HYPERLINK("https://www.leilaoonline.com.br/lote/detalhe/121091", " HONDA/HONDA")</f>
      </c>
      <c r="C87" s="4" t="inlineStr">
        <is>
          <t>Vendido</t>
        </is>
      </c>
      <c r="D87" s="4" t="inlineStr">
        <is>
          <t>1</t>
        </is>
      </c>
      <c r="E87" s="5" t="inlineStr">
        <is>
          <t>3.100,00</t>
        </is>
      </c>
      <c r="F87" s="4" t="inlineStr">
        <is>
          <t>0.00</t>
        </is>
      </c>
    </row>
    <row collapsed="false" customFormat="false" customHeight="false" hidden="false" ht="12.1" outlineLevel="0" r="88">
      <c r="A88" s="5" t="s">
        <f>=HYPERLINK("https://www.leilaoonline.com.br/lote/detalhe/121031", "110")</f>
      </c>
      <c r="B88" s="4" t="s">
        <f>=HYPERLINK("https://www.leilaoonline.com.br/lote/detalhe/121031", " HONDA/CG 125 FAN")</f>
      </c>
      <c r="C88" s="4" t="inlineStr">
        <is>
          <t>Vendido</t>
        </is>
      </c>
      <c r="D88" s="4" t="inlineStr">
        <is>
          <t>1</t>
        </is>
      </c>
      <c r="E88" s="5" t="inlineStr">
        <is>
          <t>2.800,00</t>
        </is>
      </c>
      <c r="F88" s="4" t="inlineStr">
        <is>
          <t>0.00</t>
        </is>
      </c>
    </row>
    <row collapsed="false" customFormat="false" customHeight="false" hidden="false" ht="12.1" outlineLevel="0" r="89">
      <c r="A89" s="5" t="s">
        <f>=HYPERLINK("https://www.leilaoonline.com.br/lote/detalhe/121024", "111")</f>
      </c>
      <c r="B89" s="4" t="s">
        <f>=HYPERLINK("https://www.leilaoonline.com.br/lote/detalhe/121024", " HONDA/CG150 TITAN MIX KS")</f>
      </c>
      <c r="C89" s="4" t="inlineStr">
        <is>
          <t>Vendido</t>
        </is>
      </c>
      <c r="D89" s="4" t="inlineStr">
        <is>
          <t>1</t>
        </is>
      </c>
      <c r="E89" s="5" t="inlineStr">
        <is>
          <t>4.200,00</t>
        </is>
      </c>
      <c r="F89" s="4" t="inlineStr">
        <is>
          <t>0.00</t>
        </is>
      </c>
    </row>
    <row collapsed="false" customFormat="false" customHeight="false" hidden="false" ht="12.1" outlineLevel="0" r="90">
      <c r="A90" s="5" t="s">
        <f>=HYPERLINK("https://www.leilaoonline.com.br/lote/detalhe/121033", "112")</f>
      </c>
      <c r="B90" s="4" t="s">
        <f>=HYPERLINK("https://www.leilaoonline.com.br/lote/detalhe/121033", " KASINSKI/COMET 250")</f>
      </c>
      <c r="C90" s="4" t="inlineStr">
        <is>
          <t>Vendido</t>
        </is>
      </c>
      <c r="D90" s="4" t="inlineStr">
        <is>
          <t>1</t>
        </is>
      </c>
      <c r="E90" s="5" t="inlineStr">
        <is>
          <t>2.900,00</t>
        </is>
      </c>
      <c r="F90" s="4" t="inlineStr">
        <is>
          <t>0.00</t>
        </is>
      </c>
    </row>
    <row collapsed="false" customFormat="false" customHeight="false" hidden="false" ht="12.1" outlineLevel="0" r="91">
      <c r="A91" s="5" t="s">
        <f>=HYPERLINK("https://www.leilaoonline.com.br/lote/detalhe/121036", "113")</f>
      </c>
      <c r="B91" s="4" t="s">
        <f>=HYPERLINK("https://www.leilaoonline.com.br/lote/detalhe/121036", " SUNDOWN/MAX 125")</f>
      </c>
      <c r="C91" s="4" t="inlineStr">
        <is>
          <t>Vendido</t>
        </is>
      </c>
      <c r="D91" s="4" t="inlineStr">
        <is>
          <t>1</t>
        </is>
      </c>
      <c r="E91" s="5" t="inlineStr">
        <is>
          <t>950,00</t>
        </is>
      </c>
      <c r="F91" s="4" t="inlineStr">
        <is>
          <t>0.00</t>
        </is>
      </c>
    </row>
    <row collapsed="false" customFormat="false" customHeight="false" hidden="false" ht="12.1" outlineLevel="0" r="92">
      <c r="A92" s="5" t="s">
        <f>=HYPERLINK("https://www.leilaoonline.com.br/lote/detalhe/121082", "115")</f>
      </c>
      <c r="B92" s="4" t="s">
        <f>=HYPERLINK("https://www.leilaoonline.com.br/lote/detalhe/121082", " YAMAHA/T115 CRYPTON K")</f>
      </c>
      <c r="C92" s="4" t="inlineStr">
        <is>
          <t>Vendido</t>
        </is>
      </c>
      <c r="D92" s="4" t="inlineStr">
        <is>
          <t>1</t>
        </is>
      </c>
      <c r="E92" s="5" t="inlineStr">
        <is>
          <t>1.120,00</t>
        </is>
      </c>
      <c r="F92" s="4" t="inlineStr">
        <is>
          <t>0.00</t>
        </is>
      </c>
    </row>
    <row collapsed="false" customFormat="false" customHeight="false" hidden="false" ht="12.1" outlineLevel="0" r="93">
      <c r="A93" s="5" t="s">
        <f>=HYPERLINK("https://www.leilaoonline.com.br/lote/detalhe/121025", "116")</f>
      </c>
      <c r="B93" s="4" t="s">
        <f>=HYPERLINK("https://www.leilaoonline.com.br/lote/detalhe/121025", " HONDA/CBX 200 STRADA")</f>
      </c>
      <c r="C93" s="4" t="inlineStr">
        <is>
          <t>Vendido</t>
        </is>
      </c>
      <c r="D93" s="4" t="inlineStr">
        <is>
          <t>1</t>
        </is>
      </c>
      <c r="E93" s="5" t="inlineStr">
        <is>
          <t>1.800,00</t>
        </is>
      </c>
      <c r="F93" s="4" t="inlineStr">
        <is>
          <t>0.00</t>
        </is>
      </c>
    </row>
    <row collapsed="false" customFormat="false" customHeight="false" hidden="false" ht="12.1" outlineLevel="0" r="94">
      <c r="A94" s="5" t="s">
        <f>=HYPERLINK("https://www.leilaoonline.com.br/lote/detalhe/121102", "117")</f>
      </c>
      <c r="B94" s="4" t="s">
        <f>=HYPERLINK("https://www.leilaoonline.com.br/lote/detalhe/121102", " YAMAHA/YBR 125ED")</f>
      </c>
      <c r="C94" s="4" t="inlineStr">
        <is>
          <t>Vendido</t>
        </is>
      </c>
      <c r="D94" s="4" t="inlineStr">
        <is>
          <t>1</t>
        </is>
      </c>
      <c r="E94" s="5" t="inlineStr">
        <is>
          <t>520,00</t>
        </is>
      </c>
      <c r="F94" s="4" t="inlineStr">
        <is>
          <t>0.00</t>
        </is>
      </c>
    </row>
    <row collapsed="false" customFormat="false" customHeight="false" hidden="false" ht="12.1" outlineLevel="0" r="95">
      <c r="A95" s="5" t="s">
        <f>=HYPERLINK("https://www.leilaoonline.com.br/lote/detalhe/121088", "118")</f>
      </c>
      <c r="B95" s="4" t="s">
        <f>=HYPERLINK("https://www.leilaoonline.com.br/lote/detalhe/121088", " DAFRA/SPEED 150")</f>
      </c>
      <c r="C95" s="4" t="inlineStr">
        <is>
          <t>Vendido</t>
        </is>
      </c>
      <c r="D95" s="4" t="inlineStr">
        <is>
          <t>1</t>
        </is>
      </c>
      <c r="E95" s="5" t="inlineStr">
        <is>
          <t>350,00</t>
        </is>
      </c>
      <c r="F95" s="4" t="inlineStr">
        <is>
          <t>0.00</t>
        </is>
      </c>
    </row>
    <row collapsed="false" customFormat="false" customHeight="false" hidden="false" ht="12.1" outlineLevel="0" r="96">
      <c r="A96" s="5" t="s">
        <f>=HYPERLINK("https://www.leilaoonline.com.br/lote/detalhe/121108", "119")</f>
      </c>
      <c r="B96" s="4" t="s">
        <f>=HYPERLINK("https://www.leilaoonline.com.br/lote/detalhe/121108", " HONDA/CG 125 FAN")</f>
      </c>
      <c r="C96" s="4" t="inlineStr">
        <is>
          <t>Vendido</t>
        </is>
      </c>
      <c r="D96" s="4" t="inlineStr">
        <is>
          <t>1</t>
        </is>
      </c>
      <c r="E96" s="5" t="inlineStr">
        <is>
          <t>890,00</t>
        </is>
      </c>
      <c r="F96" s="4" t="inlineStr">
        <is>
          <t>0.00</t>
        </is>
      </c>
    </row>
    <row collapsed="false" customFormat="false" customHeight="false" hidden="false" ht="12.1" outlineLevel="0" r="97">
      <c r="A97" s="5" t="s">
        <f>=HYPERLINK("https://www.leilaoonline.com.br/lote/detalhe/121093", "120")</f>
      </c>
      <c r="B97" s="4" t="s">
        <f>=HYPERLINK("https://www.leilaoonline.com.br/lote/detalhe/121093", " DANIFICADO/C100 DREAM")</f>
      </c>
      <c r="C97" s="4" t="inlineStr">
        <is>
          <t>Vendido</t>
        </is>
      </c>
      <c r="D97" s="4" t="inlineStr">
        <is>
          <t>1</t>
        </is>
      </c>
      <c r="E97" s="5" t="inlineStr">
        <is>
          <t>420,00</t>
        </is>
      </c>
      <c r="F97" s="4" t="inlineStr">
        <is>
          <t>0.00</t>
        </is>
      </c>
    </row>
    <row collapsed="false" customFormat="false" customHeight="false" hidden="false" ht="12.1" outlineLevel="0" r="98">
      <c r="A98" s="5" t="s">
        <f>=HYPERLINK("https://www.leilaoonline.com.br/lote/detalhe/121101", "122")</f>
      </c>
      <c r="B98" s="4" t="s">
        <f>=HYPERLINK("https://www.leilaoonline.com.br/lote/detalhe/121101", " YAMAHA/T115 CRYPTON ED")</f>
      </c>
      <c r="C98" s="4" t="inlineStr">
        <is>
          <t>Vendido</t>
        </is>
      </c>
      <c r="D98" s="4" t="inlineStr">
        <is>
          <t>1</t>
        </is>
      </c>
      <c r="E98" s="5" t="inlineStr">
        <is>
          <t>1.220,00</t>
        </is>
      </c>
      <c r="F98" s="4" t="inlineStr">
        <is>
          <t>0.00</t>
        </is>
      </c>
    </row>
    <row collapsed="false" customFormat="false" customHeight="false" hidden="false" ht="12.1" outlineLevel="0" r="99">
      <c r="A99" s="5" t="s">
        <f>=HYPERLINK("https://www.leilaoonline.com.br/lote/detalhe/121106", "123")</f>
      </c>
      <c r="B99" s="4" t="s">
        <f>=HYPERLINK("https://www.leilaoonline.com.br/lote/detalhe/121106", " HONDA/CG 150 TITAN ES")</f>
      </c>
      <c r="C99" s="4" t="inlineStr">
        <is>
          <t>Vendido</t>
        </is>
      </c>
      <c r="D99" s="4" t="inlineStr">
        <is>
          <t>1</t>
        </is>
      </c>
      <c r="E99" s="5" t="inlineStr">
        <is>
          <t>1.070,00</t>
        </is>
      </c>
      <c r="F99" s="4" t="inlineStr">
        <is>
          <t>0.00</t>
        </is>
      </c>
    </row>
    <row collapsed="false" customFormat="false" customHeight="false" hidden="false" ht="12.1" outlineLevel="0" r="100">
      <c r="A100" s="5" t="s">
        <f>=HYPERLINK("https://www.leilaoonline.com.br/lote/detalhe/121027", "124")</f>
      </c>
      <c r="B100" s="4" t="s">
        <f>=HYPERLINK("https://www.leilaoonline.com.br/lote/detalhe/121027", " HONDA/C100 BIZ")</f>
      </c>
      <c r="C100" s="4" t="inlineStr">
        <is>
          <t>Vendido</t>
        </is>
      </c>
      <c r="D100" s="4" t="inlineStr">
        <is>
          <t>1</t>
        </is>
      </c>
      <c r="E100" s="5" t="inlineStr">
        <is>
          <t>2.400,00</t>
        </is>
      </c>
      <c r="F100" s="4" t="inlineStr">
        <is>
          <t>0.00</t>
        </is>
      </c>
    </row>
    <row collapsed="false" customFormat="false" customHeight="false" hidden="false" ht="12.1" outlineLevel="0" r="101">
      <c r="A101" s="5" t="s">
        <f>=HYPERLINK("https://www.leilaoonline.com.br/lote/detalhe/121105", "126")</f>
      </c>
      <c r="B101" s="4" t="s">
        <f>=HYPERLINK("https://www.leilaoonline.com.br/lote/detalhe/121105", " JTA/SUZUKI/SUZUKI INTRUDER 125")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350,00</t>
        </is>
      </c>
      <c r="F101" s="4" t="inlineStr">
        <is>
          <t>0.00</t>
        </is>
      </c>
    </row>
    <row collapsed="false" customFormat="false" customHeight="false" hidden="false" ht="12.1" outlineLevel="0" r="102">
      <c r="A102" s="5" t="s">
        <f>=HYPERLINK("https://www.leilaoonline.com.br/lote/detalhe/121095", "127")</f>
      </c>
      <c r="B102" s="4" t="s">
        <f>=HYPERLINK("https://www.leilaoonline.com.br/lote/detalhe/121095", " HONDA/CG 125 TITAN KS")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860,00</t>
        </is>
      </c>
      <c r="F102" s="4" t="inlineStr">
        <is>
          <t>0.00</t>
        </is>
      </c>
    </row>
    <row collapsed="false" customFormat="false" customHeight="false" hidden="false" ht="12.1" outlineLevel="0" r="103">
      <c r="A103" s="5" t="s">
        <f>=HYPERLINK("https://www.leilaoonline.com.br/lote/detalhe/121107", "128")</f>
      </c>
      <c r="B103" s="4" t="s">
        <f>=HYPERLINK("https://www.leilaoonline.com.br/lote/detalhe/121107", " HONDA/CG 150 TITAN ESD")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920,00</t>
        </is>
      </c>
      <c r="F103" s="4" t="inlineStr">
        <is>
          <t>0.00</t>
        </is>
      </c>
    </row>
    <row collapsed="false" customFormat="false" customHeight="false" hidden="false" ht="12.1" outlineLevel="0" r="104">
      <c r="A104" s="5" t="s">
        <f>=HYPERLINK("https://www.leilaoonline.com.br/lote/detalhe/121109", "129")</f>
      </c>
      <c r="B104" s="4" t="s">
        <f>=HYPERLINK("https://www.leilaoonline.com.br/lote/detalhe/121109", " HONDA/BIZ")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550,00</t>
        </is>
      </c>
      <c r="F104" s="4" t="inlineStr">
        <is>
          <t>0.00</t>
        </is>
      </c>
    </row>
    <row collapsed="false" customFormat="false" customHeight="false" hidden="false" ht="12.1" outlineLevel="0" r="105">
      <c r="A105" s="5" t="s">
        <f>=HYPERLINK("https://www.leilaoonline.com.br/lote/detalhe/121104", "130")</f>
      </c>
      <c r="B105" s="4" t="s">
        <f>=HYPERLINK("https://www.leilaoonline.com.br/lote/detalhe/121104", " /SUZUKI")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350,00</t>
        </is>
      </c>
      <c r="F105" s="4" t="inlineStr">
        <is>
          <t>0.00</t>
        </is>
      </c>
    </row>
    <row collapsed="false" customFormat="false" customHeight="false" hidden="false" ht="12.1" outlineLevel="0" r="106">
      <c r="A106" s="5" t="s">
        <f>=HYPERLINK("https://www.leilaoonline.com.br/lote/detalhe/121023", "132")</f>
      </c>
      <c r="B106" s="4" t="s">
        <f>=HYPERLINK("https://www.leilaoonline.com.br/lote/detalhe/121023", " DAFRA/SUPER 100")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1.200,00</t>
        </is>
      </c>
      <c r="F106" s="4" t="inlineStr">
        <is>
          <t>0.00</t>
        </is>
      </c>
    </row>
    <row collapsed="false" customFormat="false" customHeight="false" hidden="false" ht="12.1" outlineLevel="0" r="107">
      <c r="A107" s="5" t="s">
        <f>=HYPERLINK("https://www.leilaoonline.com.br/lote/detalhe/121021", "133")</f>
      </c>
      <c r="B107" s="4" t="s">
        <f>=HYPERLINK("https://www.leilaoonline.com.br/lote/detalhe/121021", " DAFRA/SPEED 150")</f>
      </c>
      <c r="C107" s="4" t="inlineStr">
        <is>
          <t>Vendido</t>
        </is>
      </c>
      <c r="D107" s="4" t="inlineStr">
        <is>
          <t>1</t>
        </is>
      </c>
      <c r="E107" s="5" t="inlineStr">
        <is>
          <t>950,00</t>
        </is>
      </c>
      <c r="F107" s="4" t="inlineStr">
        <is>
          <t>0.00</t>
        </is>
      </c>
    </row>
    <row collapsed="false" customFormat="false" customHeight="false" hidden="false" ht="12.1" outlineLevel="0" r="108">
      <c r="A108" s="5" t="s">
        <f>=HYPERLINK("https://www.leilaoonline.com.br/lote/detalhe/121037", "134")</f>
      </c>
      <c r="B108" s="4" t="s">
        <f>=HYPERLINK("https://www.leilaoonline.com.br/lote/detalhe/121037", " JTA/SUZUKI/SUZUKI EN125 YES")</f>
      </c>
      <c r="C108" s="4" t="inlineStr">
        <is>
          <t>Vendido</t>
        </is>
      </c>
      <c r="D108" s="4" t="inlineStr">
        <is>
          <t>1</t>
        </is>
      </c>
      <c r="E108" s="5" t="inlineStr">
        <is>
          <t>2.300,00</t>
        </is>
      </c>
      <c r="F108" s="4" t="inlineStr">
        <is>
          <t>0.00</t>
        </is>
      </c>
    </row>
    <row collapsed="false" customFormat="false" customHeight="false" hidden="false" ht="12.1" outlineLevel="0" r="109">
      <c r="A109" s="5" t="s">
        <f>=HYPERLINK("https://www.leilaoonline.com.br/lote/detalhe/121097", "135")</f>
      </c>
      <c r="B109" s="4" t="s">
        <f>=HYPERLINK("https://www.leilaoonline.com.br/lote/detalhe/121097", " SUNDOWN/WEB 100 EVO")</f>
      </c>
      <c r="C109" s="4" t="inlineStr">
        <is>
          <t>Vendido</t>
        </is>
      </c>
      <c r="D109" s="4" t="inlineStr">
        <is>
          <t>1</t>
        </is>
      </c>
      <c r="E109" s="5" t="inlineStr">
        <is>
          <t>610,00</t>
        </is>
      </c>
      <c r="F109" s="4" t="inlineStr">
        <is>
          <t>0.00</t>
        </is>
      </c>
    </row>
    <row collapsed="false" customFormat="false" customHeight="false" hidden="false" ht="12.1" outlineLevel="0" r="110">
      <c r="A110" s="5" t="s">
        <f>=HYPERLINK("https://www.leilaoonline.com.br/lote/detalhe/121110", "136")</f>
      </c>
      <c r="B110" s="4" t="s">
        <f>=HYPERLINK("https://www.leilaoonline.com.br/lote/detalhe/121110", " HONDA/XLR 125")</f>
      </c>
      <c r="C110" s="4" t="inlineStr">
        <is>
          <t>Vendido</t>
        </is>
      </c>
      <c r="D110" s="4" t="inlineStr">
        <is>
          <t>1</t>
        </is>
      </c>
      <c r="E110" s="5" t="inlineStr">
        <is>
          <t>780,00</t>
        </is>
      </c>
      <c r="F110" s="4" t="inlineStr">
        <is>
          <t>0.00</t>
        </is>
      </c>
    </row>
    <row collapsed="false" customFormat="false" customHeight="false" hidden="false" ht="12.1" outlineLevel="0" r="111">
      <c r="A111" s="5" t="s">
        <f>=HYPERLINK("https://www.leilaoonline.com.br/lote/detalhe/121030", "137")</f>
      </c>
      <c r="B111" s="4" t="s">
        <f>=HYPERLINK("https://www.leilaoonline.com.br/lote/detalhe/121030", " DAFRA/TVS APACHE RTR 150")</f>
      </c>
      <c r="C111" s="4" t="inlineStr">
        <is>
          <t>Vendido</t>
        </is>
      </c>
      <c r="D111" s="4" t="inlineStr">
        <is>
          <t>1</t>
        </is>
      </c>
      <c r="E111" s="5" t="inlineStr">
        <is>
          <t>1.550,00</t>
        </is>
      </c>
      <c r="F111" s="4" t="inlineStr">
        <is>
          <t>0.00</t>
        </is>
      </c>
    </row>
    <row collapsed="false" customFormat="false" customHeight="false" hidden="false" ht="12.1" outlineLevel="0" r="112">
      <c r="A112" s="5" t="s">
        <f>=HYPERLINK("https://www.leilaoonline.com.br/lote/detalhe/121111", "138")</f>
      </c>
      <c r="B112" s="4" t="s">
        <f>=HYPERLINK("https://www.leilaoonline.com.br/lote/detalhe/121111", " /MOTO")</f>
      </c>
      <c r="C112" s="4" t="inlineStr">
        <is>
          <t>Vendido</t>
        </is>
      </c>
      <c r="D112" s="4" t="inlineStr">
        <is>
          <t>1</t>
        </is>
      </c>
      <c r="E112" s="5" t="inlineStr">
        <is>
          <t>180,00</t>
        </is>
      </c>
      <c r="F112" s="4" t="inlineStr">
        <is>
          <t>0.00</t>
        </is>
      </c>
    </row>
    <row collapsed="false" customFormat="false" customHeight="false" hidden="false" ht="12.1" outlineLevel="0" r="113">
      <c r="A113" s="5" t="s">
        <f>=HYPERLINK("https://www.leilaoonline.com.br/lote/detalhe/121116", "139")</f>
      </c>
      <c r="B113" s="4" t="s">
        <f>=HYPERLINK("https://www.leilaoonline.com.br/lote/detalhe/121116", " HONDA/CBX 200 STRADA")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750,00</t>
        </is>
      </c>
      <c r="F113" s="4" t="inlineStr">
        <is>
          <t>0.00</t>
        </is>
      </c>
    </row>
    <row collapsed="false" customFormat="false" customHeight="false" hidden="false" ht="12.1" outlineLevel="0" r="114">
      <c r="A114" s="5" t="s">
        <f>=HYPERLINK("https://www.leilaoonline.com.br/lote/detalhe/121114", "140")</f>
      </c>
      <c r="B114" s="4" t="s">
        <f>=HYPERLINK("https://www.leilaoonline.com.br/lote/detalhe/121114", " JTA/SUZUKI/SUZUKI EN125 YES")</f>
      </c>
      <c r="C114" s="4" t="inlineStr">
        <is>
          <t>Vendido</t>
        </is>
      </c>
      <c r="D114" s="4" t="inlineStr">
        <is>
          <t>1</t>
        </is>
      </c>
      <c r="E114" s="5" t="inlineStr">
        <is>
          <t>320,00</t>
        </is>
      </c>
      <c r="F114" s="4" t="inlineStr">
        <is>
          <t>0.00</t>
        </is>
      </c>
    </row>
    <row collapsed="false" customFormat="false" customHeight="false" hidden="false" ht="12.1" outlineLevel="0" r="115">
      <c r="A115" s="5" t="s">
        <f>=HYPERLINK("https://www.leilaoonline.com.br/lote/detalhe/121019", "141")</f>
      </c>
      <c r="B115" s="4" t="s">
        <f>=HYPERLINK("https://www.leilaoonline.com.br/lote/detalhe/121019", " DAFRA/SUPER 100")</f>
      </c>
      <c r="C115" s="4" t="inlineStr">
        <is>
          <t>Vendido</t>
        </is>
      </c>
      <c r="D115" s="4" t="inlineStr">
        <is>
          <t>1</t>
        </is>
      </c>
      <c r="E115" s="5" t="inlineStr">
        <is>
          <t>1.150,00</t>
        </is>
      </c>
      <c r="F115" s="4" t="inlineStr">
        <is>
          <t>0.00</t>
        </is>
      </c>
    </row>
    <row collapsed="false" customFormat="false" customHeight="false" hidden="false" ht="12.1" outlineLevel="0" r="116">
      <c r="A116" s="5" t="s">
        <f>=HYPERLINK("https://www.leilaoonline.com.br/lote/detalhe/121117", "142")</f>
      </c>
      <c r="B116" s="4" t="s">
        <f>=HYPERLINK("https://www.leilaoonline.com.br/lote/detalhe/121117", " HONDA/XLX 250")</f>
      </c>
      <c r="C116" s="4" t="inlineStr">
        <is>
          <t>Vendido</t>
        </is>
      </c>
      <c r="D116" s="4" t="inlineStr">
        <is>
          <t>1</t>
        </is>
      </c>
      <c r="E116" s="5" t="inlineStr">
        <is>
          <t>210,00</t>
        </is>
      </c>
      <c r="F116" s="4" t="inlineStr">
        <is>
          <t>0.00</t>
        </is>
      </c>
    </row>
    <row collapsed="false" customFormat="false" customHeight="false" hidden="false" ht="12.1" outlineLevel="0" r="117">
      <c r="A117" s="5" t="s">
        <f>=HYPERLINK("https://www.leilaoonline.com.br/lote/detalhe/121112", "143")</f>
      </c>
      <c r="B117" s="4" t="s">
        <f>=HYPERLINK("https://www.leilaoonline.com.br/lote/detalhe/121112", " HONDA/CG 125 TITAN KSE")</f>
      </c>
      <c r="C117" s="4" t="inlineStr">
        <is>
          <t>Vendido</t>
        </is>
      </c>
      <c r="D117" s="4" t="inlineStr">
        <is>
          <t>1</t>
        </is>
      </c>
      <c r="E117" s="5" t="inlineStr">
        <is>
          <t>470,00</t>
        </is>
      </c>
      <c r="F117" s="4" t="inlineStr">
        <is>
          <t>0.00</t>
        </is>
      </c>
    </row>
    <row collapsed="false" customFormat="false" customHeight="false" hidden="false" ht="12.1" outlineLevel="0" r="118">
      <c r="A118" s="5" t="s">
        <f>=HYPERLINK("https://www.leilaoonline.com.br/lote/detalhe/121118", "144")</f>
      </c>
      <c r="B118" s="4" t="s">
        <f>=HYPERLINK("https://www.leilaoonline.com.br/lote/detalhe/121118", " HONDA/HONDA")</f>
      </c>
      <c r="C118" s="4" t="inlineStr">
        <is>
          <t>Vendido</t>
        </is>
      </c>
      <c r="D118" s="4" t="inlineStr">
        <is>
          <t>1</t>
        </is>
      </c>
      <c r="E118" s="5" t="inlineStr">
        <is>
          <t>570,00</t>
        </is>
      </c>
      <c r="F118" s="4" t="inlineStr">
        <is>
          <t>0.00</t>
        </is>
      </c>
    </row>
    <row collapsed="false" customFormat="false" customHeight="false" hidden="false" ht="12.1" outlineLevel="0" r="119">
      <c r="A119" s="5" t="s">
        <f>=HYPERLINK("https://www.leilaoonline.com.br/lote/detalhe/121113", "145")</f>
      </c>
      <c r="B119" s="4" t="s">
        <f>=HYPERLINK("https://www.leilaoonline.com.br/lote/detalhe/121113", " SUNDOWN/WEB 100")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360,00</t>
        </is>
      </c>
      <c r="F119" s="4" t="inlineStr">
        <is>
          <t>0.00</t>
        </is>
      </c>
    </row>
    <row collapsed="false" customFormat="false" customHeight="false" hidden="false" ht="12.1" outlineLevel="0" r="120">
      <c r="A120" s="5" t="s">
        <f>=HYPERLINK("https://www.leilaoonline.com.br/lote/detalhe/121115", "146")</f>
      </c>
      <c r="B120" s="4" t="s">
        <f>=HYPERLINK("https://www.leilaoonline.com.br/lote/detalhe/121115", " VW/GOL 16V PLUS")</f>
      </c>
      <c r="C120" s="4" t="inlineStr">
        <is>
          <t>Vendido</t>
        </is>
      </c>
      <c r="D120" s="4" t="inlineStr">
        <is>
          <t>1</t>
        </is>
      </c>
      <c r="E120" s="5" t="inlineStr">
        <is>
          <t>1.300,00</t>
        </is>
      </c>
      <c r="F120" s="4" t="inlineStr">
        <is>
          <t>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2026-09-21T00:45:35.00Z</dcterms:created>
  <dc:creator>Tellks Tecnologia</dc:creator>
  <cp:revision>0</cp:revision>
</cp:coreProperties>
</file>