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Máqs Pes. CASE, Michigan, New H. • Caminhões • Tratores Valmet, Ford, Agrale • Impl. Agríc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13/05/2022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=HYPERLINK("https://www.leilaoonline.com.br/lote/detalhe/126319", "006")</f>
      </c>
      <c r="B11" s="4" t="s">
        <f>=HYPERLINK("https://www.leilaoonline.com.br/lote/detalhe/126319", "TRATOR FORD 8830; ANO 2000; TRAÇADO; HIDRÁULICO TRASEIRO; TOMADA DE FORÇA")</f>
      </c>
      <c r="C11" s="4" t="inlineStr">
        <is>
          <t>Não vendido</t>
        </is>
      </c>
      <c r="D11" s="4" t="inlineStr">
        <is>
          <t>13</t>
        </is>
      </c>
      <c r="E11" s="5" t="inlineStr">
        <is>
          <t>78.500,00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=HYPERLINK("https://www.leilaoonline.com.br/lote/detalhe/126316", "008")</f>
      </c>
      <c r="B12" s="4" t="s">
        <f>=HYPERLINK("https://www.leilaoonline.com.br/lote/detalhe/126316", "veja o vídeo!! TRATOR AGRALE 4100; ANO 74; COM ROCADEIRA LAVRALE")</f>
      </c>
      <c r="C12" s="4" t="inlineStr">
        <is>
          <t>Não vendido</t>
        </is>
      </c>
      <c r="D12" s="4" t="inlineStr">
        <is>
          <t>22</t>
        </is>
      </c>
      <c r="E12" s="5" t="inlineStr">
        <is>
          <t>25.000,00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=HYPERLINK("https://www.leilaoonline.com.br/lote/detalhe/126312", "009")</f>
      </c>
      <c r="B13" s="4" t="s">
        <f>=HYPERLINK("https://www.leilaoonline.com.br/lote/detalhe/126312", "TRATOR VALMET 80 ID.; ANO 1970; MOTOR MWM 4CC - FUNCIONANDO")</f>
      </c>
      <c r="C13" s="4" t="inlineStr">
        <is>
          <t>Não vendido</t>
        </is>
      </c>
      <c r="D13" s="4" t="inlineStr">
        <is>
          <t>53</t>
        </is>
      </c>
      <c r="E13" s="5" t="inlineStr">
        <is>
          <t>20.300,00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=HYPERLINK("https://www.leilaoonline.com.br/lote/detalhe/126317", "011")</f>
      </c>
      <c r="B14" s="4" t="s">
        <f>=HYPERLINK("https://www.leilaoonline.com.br/lote/detalhe/126317", "TRATOR VALMET; MODELO 785; ANO 98")</f>
      </c>
      <c r="C14" s="4" t="inlineStr">
        <is>
          <t>Vendido</t>
        </is>
      </c>
      <c r="D14" s="4" t="inlineStr">
        <is>
          <t>39</t>
        </is>
      </c>
      <c r="E14" s="5" t="inlineStr">
        <is>
          <t>70.500,00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=HYPERLINK("https://www.leilaoonline.com.br/lote/detalhe/126307", "012")</f>
      </c>
      <c r="B15" s="4" t="s">
        <f>=HYPERLINK("https://www.leilaoonline.com.br/lote/detalhe/126307", "TRATOR CBT 8440; COM DIREÇÃO HIDRÁULICA; ANO 1986")</f>
      </c>
      <c r="C15" s="4" t="inlineStr">
        <is>
          <t>Não vendido</t>
        </is>
      </c>
      <c r="D15" s="4" t="inlineStr">
        <is>
          <t>18</t>
        </is>
      </c>
      <c r="E15" s="5" t="inlineStr">
        <is>
          <t>27.500,00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=HYPERLINK("https://www.leilaoonline.com.br/lote/detalhe/126310", "013")</f>
      </c>
      <c r="B16" s="4" t="s">
        <f>=HYPERLINK("https://www.leilaoonline.com.br/lote/detalhe/126310", "TRATOR VALMET 62; ANO 1975 - FUNCIONANDO")</f>
      </c>
      <c r="C16" s="4" t="inlineStr">
        <is>
          <t>Vendido</t>
        </is>
      </c>
      <c r="D16" s="4" t="inlineStr">
        <is>
          <t>19</t>
        </is>
      </c>
      <c r="E16" s="5" t="inlineStr">
        <is>
          <t>22.500,00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=HYPERLINK("https://www.leilaoonline.com.br/lote/detalhe/126308", "015")</f>
      </c>
      <c r="B17" s="4" t="s">
        <f>=HYPERLINK("https://www.leilaoonline.com.br/lote/detalhe/126308", "TRATOR VALMET 62 ID.; CAFEEIRO; ANO 76")</f>
      </c>
      <c r="C17" s="4" t="inlineStr">
        <is>
          <t>Não vendido</t>
        </is>
      </c>
      <c r="D17" s="4" t="inlineStr">
        <is>
          <t>23</t>
        </is>
      </c>
      <c r="E17" s="5" t="inlineStr">
        <is>
          <t>26.000,00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=HYPERLINK("https://www.leilaoonline.com.br/lote/detalhe/126311", "016")</f>
      </c>
      <c r="B18" s="4" t="s">
        <f>=HYPERLINK("https://www.leilaoonline.com.br/lote/detalhe/126311", "veja o vídeo!! TRATOR FENDT FARMER; ANO 1962; COR VERDE; DIESEL; MOTOR MWM 6113/57B")</f>
      </c>
      <c r="C18" s="4" t="inlineStr">
        <is>
          <t>Não vendido</t>
        </is>
      </c>
      <c r="D18" s="4" t="inlineStr">
        <is>
          <t>14</t>
        </is>
      </c>
      <c r="E18" s="5" t="inlineStr">
        <is>
          <t>7.589,00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=HYPERLINK("https://www.leilaoonline.com.br/lote/detalhe/127569", "017")</f>
      </c>
      <c r="B19" s="4" t="s">
        <f>=HYPERLINK("https://www.leilaoonline.com.br/lote/detalhe/127569", "TRATOR CBT 2600; ANO 1984; TRAÇADO; DIREÇÃO HIDRÁULICA; COM COMPRESSOR DE AR PARA ENCHER CILINDROS DE COMANDO; HIDRÁULICO COM PISTÃO")</f>
      </c>
      <c r="C19" s="4" t="inlineStr">
        <is>
          <t>Não vendido</t>
        </is>
      </c>
      <c r="D19" s="4" t="inlineStr">
        <is>
          <t>30</t>
        </is>
      </c>
      <c r="E19" s="5" t="inlineStr">
        <is>
          <t>51.000,00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=HYPERLINK("https://www.leilaoonline.com.br/lote/detalhe/126315", "018")</f>
      </c>
      <c r="B20" s="4" t="s">
        <f>=HYPERLINK("https://www.leilaoonline.com.br/lote/detalhe/126315", "RECOLHEDORA DE FEIJÃO; MARCA MIAC")</f>
      </c>
      <c r="C20" s="4" t="inlineStr">
        <is>
          <t>Não vendido</t>
        </is>
      </c>
      <c r="D20" s="4" t="inlineStr">
        <is>
          <t>9</t>
        </is>
      </c>
      <c r="E20" s="5" t="inlineStr">
        <is>
          <t>3.000,00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=HYPERLINK("https://www.leilaoonline.com.br/lote/detalhe/126313", "019")</f>
      </c>
      <c r="B21" s="4" t="s">
        <f>=HYPERLINK("https://www.leilaoonline.com.br/lote/detalhe/126313", "TRATOR VALMET; MODELO 65 ID.; ANO 78")</f>
      </c>
      <c r="C21" s="4" t="inlineStr">
        <is>
          <t>Não vendido</t>
        </is>
      </c>
      <c r="D21" s="4" t="inlineStr">
        <is>
          <t>4</t>
        </is>
      </c>
      <c r="E21" s="5" t="inlineStr">
        <is>
          <t>16.500,00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=HYPERLINK("https://www.leilaoonline.com.br/lote/detalhe/126314", "020")</f>
      </c>
      <c r="B22" s="4" t="s">
        <f>=HYPERLINK("https://www.leilaoonline.com.br/lote/detalhe/126314", "TRATOR FORD 8 BR; SEM ANO DE IDENTIFICAÇÃO OU PLAQUETA")</f>
      </c>
      <c r="C22" s="4" t="inlineStr">
        <is>
          <t>Não vendido</t>
        </is>
      </c>
      <c r="D22" s="4" t="inlineStr">
        <is>
          <t>9</t>
        </is>
      </c>
      <c r="E22" s="5" t="inlineStr">
        <is>
          <t>9.500,00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=HYPERLINK("https://www.leilaoonline.com.br/lote/detalhe/126318", "021")</f>
      </c>
      <c r="B23" s="4" t="s">
        <f>=HYPERLINK("https://www.leilaoonline.com.br/lote/detalhe/126318", "veja o vídeo!! PÁ CARREGADEIRA MICHIGAN 75 III; ANO 1978 - FUNCIONANDO")</f>
      </c>
      <c r="C23" s="4" t="inlineStr">
        <is>
          <t>Não vendido</t>
        </is>
      </c>
      <c r="D23" s="4" t="inlineStr">
        <is>
          <t>31</t>
        </is>
      </c>
      <c r="E23" s="5" t="inlineStr">
        <is>
          <t>74.500,00</t>
        </is>
      </c>
      <c r="F23" s="4" t="inlineStr">
        <is>
          <t>1150.00</t>
        </is>
      </c>
    </row>
    <row collapsed="false" customFormat="false" customHeight="false" hidden="false" ht="12.1" outlineLevel="0" r="24">
      <c r="A24" s="5" t="s">
        <f>=HYPERLINK("https://www.leilaoonline.com.br/lote/detalhe/126324", "022")</f>
      </c>
      <c r="B24" s="4" t="s">
        <f>=HYPERLINK("https://www.leilaoonline.com.br/lote/detalhe/126324", "veja o vídeo!! CASE 2688; ANO 2012; COM PLATAFORMA 3020; 30 PÉS E PLATAFORMA DE MILHA 15 LINHAS; ESPAÇAMENTO DE 0,500")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650.000,00</t>
        </is>
      </c>
      <c r="F24" s="4" t="inlineStr">
        <is>
          <t>15000.00</t>
        </is>
      </c>
    </row>
    <row collapsed="false" customFormat="false" customHeight="false" hidden="false" ht="12.1" outlineLevel="0" r="25">
      <c r="A25" s="5" t="s">
        <f>=HYPERLINK("https://www.leilaoonline.com.br/lote/detalhe/128045", "023")</f>
      </c>
      <c r="B25" s="4" t="s">
        <f>=HYPERLINK("https://www.leilaoonline.com.br/lote/detalhe/128045", "ROLO COMPACTADOR MULLER; VAP 55 - CP81")</f>
      </c>
      <c r="C25" s="4" t="inlineStr">
        <is>
          <t>Não vendido</t>
        </is>
      </c>
      <c r="D25" s="4" t="inlineStr">
        <is>
          <t>4</t>
        </is>
      </c>
      <c r="E25" s="5" t="inlineStr">
        <is>
          <t>41.500,00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=HYPERLINK("https://www.leilaoonline.com.br/lote/detalhe/126327", "024")</f>
      </c>
      <c r="B26" s="4" t="s">
        <f>=HYPERLINK("https://www.leilaoonline.com.br/lote/detalhe/126327", "TRANSBORDO DE CANA PARA 8 TONELADAS; MARCA ENGEAGRO")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1.339,00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=HYPERLINK("https://www.leilaoonline.com.br/lote/detalhe/126334", "025")</f>
      </c>
      <c r="B27" s="4" t="s">
        <f>=HYPERLINK("https://www.leilaoonline.com.br/lote/detalhe/126334", "veja o vídeo!! ESCAVADEIRA HIDRÁULICA BANTAN C166; ANO 78 - FUNCIONANDO")</f>
      </c>
      <c r="C27" s="4" t="inlineStr">
        <is>
          <t>Não vendido</t>
        </is>
      </c>
      <c r="D27" s="4" t="inlineStr">
        <is>
          <t>21</t>
        </is>
      </c>
      <c r="E27" s="5" t="inlineStr">
        <is>
          <t>49.500,00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=HYPERLINK("https://www.leilaoonline.com.br/lote/detalhe/126322", "026")</f>
      </c>
      <c r="B28" s="4" t="s">
        <f>=HYPERLINK("https://www.leilaoonline.com.br/lote/detalhe/126322", "EMPILHADEIRA; MARCA LINDE; MODELO H40T-04; ANO 2005")</f>
      </c>
      <c r="C28" s="4" t="inlineStr">
        <is>
          <t>Não vendido</t>
        </is>
      </c>
      <c r="D28" s="4" t="inlineStr">
        <is>
          <t>6</t>
        </is>
      </c>
      <c r="E28" s="5" t="inlineStr">
        <is>
          <t>2.250,00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=HYPERLINK("https://www.leilaoonline.com.br/lote/detalhe/126325", "027")</f>
      </c>
      <c r="B29" s="4" t="s">
        <f>=HYPERLINK("https://www.leilaoonline.com.br/lote/detalhe/126325", "veja o vídeo!! QUADRICICLO 4X2; MOTOR 250CC.; COM KIT PARA APLICAÇÃO DE HERBICIDA")</f>
      </c>
      <c r="C29" s="4" t="inlineStr">
        <is>
          <t>Não vendido</t>
        </is>
      </c>
      <c r="D29" s="4" t="inlineStr">
        <is>
          <t>42</t>
        </is>
      </c>
      <c r="E29" s="5" t="inlineStr">
        <is>
          <t>11.250,00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=HYPERLINK("https://www.leilaoonline.com.br/lote/detalhe/126326", "028")</f>
      </c>
      <c r="B30" s="4" t="s">
        <f>=HYPERLINK("https://www.leilaoonline.com.br/lote/detalhe/126326", "TRANSBORDO DE CANA PARA 8 TONELADAS; MARCA ENGEAGRO")</f>
      </c>
      <c r="C30" s="4" t="inlineStr">
        <is>
          <t>Não vendido</t>
        </is>
      </c>
      <c r="D30" s="4" t="inlineStr">
        <is>
          <t>5</t>
        </is>
      </c>
      <c r="E30" s="5" t="inlineStr">
        <is>
          <t>2.080,00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=HYPERLINK("https://www.leilaoonline.com.br/lote/detalhe/126333", "029")</f>
      </c>
      <c r="B31" s="4" t="s">
        <f>=HYPERLINK("https://www.leilaoonline.com.br/lote/detalhe/126333", "veja o vídeo!! QUADRICICLO HONDA FOURTRAX 350CC; 4X2")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=HYPERLINK("https://www.leilaoonline.com.br/lote/detalhe/126321", "030")</f>
      </c>
      <c r="B32" s="4" t="s">
        <f>=HYPERLINK("https://www.leilaoonline.com.br/lote/detalhe/126321", "ESCAVADEIRA; MARCA JHON DEERE; MODELO CLD 200")</f>
      </c>
      <c r="C32" s="4" t="inlineStr">
        <is>
          <t>Não vendido</t>
        </is>
      </c>
      <c r="D32" s="4" t="inlineStr">
        <is>
          <t>6</t>
        </is>
      </c>
      <c r="E32" s="5" t="inlineStr">
        <is>
          <t>8.500,00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=HYPERLINK("https://www.leilaoonline.com.br/lote/detalhe/126320", "031")</f>
      </c>
      <c r="B33" s="4" t="s">
        <f>=HYPERLINK("https://www.leilaoonline.com.br/lote/detalhe/126320", "ESCAVADEIRA; MARCA JHON DEERE; MODELO CLC 200")</f>
      </c>
      <c r="C33" s="4" t="inlineStr">
        <is>
          <t>Não vendido</t>
        </is>
      </c>
      <c r="D33" s="4" t="inlineStr">
        <is>
          <t>5</t>
        </is>
      </c>
      <c r="E33" s="5" t="inlineStr">
        <is>
          <t>7.259,00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=HYPERLINK("https://www.leilaoonline.com.br/lote/detalhe/126323", "032")</f>
      </c>
      <c r="B34" s="4" t="s">
        <f>=HYPERLINK("https://www.leilaoonline.com.br/lote/detalhe/126323", "veja o vídeo!! PÁ CARREGADEIRA MICHIGAN 75 III; ANO 1980")</f>
      </c>
      <c r="C34" s="4" t="inlineStr">
        <is>
          <t>Não vendido</t>
        </is>
      </c>
      <c r="D34" s="4" t="inlineStr">
        <is>
          <t>32</t>
        </is>
      </c>
      <c r="E34" s="5" t="inlineStr">
        <is>
          <t>77.150,00</t>
        </is>
      </c>
      <c r="F34" s="4" t="inlineStr">
        <is>
          <t>1150.00</t>
        </is>
      </c>
    </row>
    <row collapsed="false" customFormat="false" customHeight="false" hidden="false" ht="12.1" outlineLevel="0" r="35">
      <c r="A35" s="5" t="s">
        <f>=HYPERLINK("https://www.leilaoonline.com.br/lote/detalhe/126328", "034")</f>
      </c>
      <c r="B35" s="4" t="s">
        <f>=HYPERLINK("https://www.leilaoonline.com.br/lote/detalhe/126328", "RETROESCAVADEIRA 4x4 NEW HOLLAND LB90 2010 - FUNCIONANDO")</f>
      </c>
      <c r="C35" s="4" t="inlineStr">
        <is>
          <t>Não vendido</t>
        </is>
      </c>
      <c r="D35" s="4" t="inlineStr">
        <is>
          <t>98</t>
        </is>
      </c>
      <c r="E35" s="5" t="inlineStr">
        <is>
          <t>122.000,00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=HYPERLINK("https://www.leilaoonline.com.br/lote/detalhe/126329", "035")</f>
      </c>
      <c r="B36" s="4" t="s">
        <f>=HYPERLINK("https://www.leilaoonline.com.br/lote/detalhe/126329", "NEW HOLLAND 2011; TC 5090")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400.000,00</t>
        </is>
      </c>
      <c r="F36" s="4" t="inlineStr">
        <is>
          <t>10000.00</t>
        </is>
      </c>
    </row>
    <row collapsed="false" customFormat="false" customHeight="false" hidden="false" ht="12.1" outlineLevel="0" r="37">
      <c r="A37" s="5" t="s">
        <f>=HYPERLINK("https://www.leilaoonline.com.br/lote/detalhe/126330", "036")</f>
      </c>
      <c r="B37" s="4" t="s">
        <f>=HYPERLINK("https://www.leilaoonline.com.br/lote/detalhe/126330", "veja o vídeo!! GM/S10 2.5D 4X4; 1998/1998; BRANCA; DIESEL")</f>
      </c>
      <c r="C37" s="4" t="inlineStr">
        <is>
          <t>Não vendido</t>
        </is>
      </c>
      <c r="D37" s="4" t="inlineStr">
        <is>
          <t>59</t>
        </is>
      </c>
      <c r="E37" s="5" t="inlineStr">
        <is>
          <t>24.750,00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=HYPERLINK("https://www.leilaoonline.com.br/lote/detalhe/126331", "037")</f>
      </c>
      <c r="B38" s="4" t="s">
        <f>=HYPERLINK("https://www.leilaoonline.com.br/lote/detalhe/126331", "CAMINHÃO M. BENZ/L 2219; 1979/1979; BRANCA; DIESEL; MOTOR CUMMINS 6CC; TURBINADO; HIDRÁULICO")</f>
      </c>
      <c r="C38" s="4" t="inlineStr">
        <is>
          <t>Não vendido</t>
        </is>
      </c>
      <c r="D38" s="4" t="inlineStr">
        <is>
          <t>16</t>
        </is>
      </c>
      <c r="E38" s="5" t="inlineStr">
        <is>
          <t>43.500,00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=HYPERLINK("https://www.leilaoonline.com.br/lote/detalhe/126332", "038")</f>
      </c>
      <c r="B39" s="4" t="s">
        <f>=HYPERLINK("https://www.leilaoonline.com.br/lote/detalhe/126332", "CAMINHÃO VOLKS 8100; 1998/1998; BRANCA; DIESEL; TURBINADO; HIDRÁULICO - FUNCIONANDO")</f>
      </c>
      <c r="C39" s="4" t="inlineStr">
        <is>
          <t>Não vendido</t>
        </is>
      </c>
      <c r="D39" s="4" t="inlineStr">
        <is>
          <t>37</t>
        </is>
      </c>
      <c r="E39" s="5" t="inlineStr">
        <is>
          <t>68.000,00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=HYPERLINK("https://www.leilaoonline.com.br/lote/detalhe/126347", "039")</f>
      </c>
      <c r="B40" s="4" t="s">
        <f>=HYPERLINK("https://www.leilaoonline.com.br/lote/detalhe/126347", "RENAULT/MASTER CC 2.5DCI; 2011/2012; BRANCA; DIESEL - FUNCIONANDO")</f>
      </c>
      <c r="C40" s="4" t="inlineStr">
        <is>
          <t>Não vendido</t>
        </is>
      </c>
      <c r="D40" s="4" t="inlineStr">
        <is>
          <t>13</t>
        </is>
      </c>
      <c r="E40" s="5" t="inlineStr">
        <is>
          <t>16.250,00</t>
        </is>
      </c>
      <c r="F40" s="4" t="inlineStr">
        <is>
          <t>1250.00</t>
        </is>
      </c>
    </row>
    <row collapsed="false" customFormat="false" customHeight="false" hidden="false" ht="12.1" outlineLevel="0" r="41">
      <c r="A41" s="5" t="s">
        <f>=HYPERLINK("https://www.leilaoonline.com.br/lote/detalhe/126336", "040")</f>
      </c>
      <c r="B41" s="4" t="s">
        <f>=HYPERLINK("https://www.leilaoonline.com.br/lote/detalhe/126336", "CAMINHÃO MERCEDES BENZ 1113; 1978; AZUL; DIESEL; TURBINADO; HIDRÁULICO")</f>
      </c>
      <c r="C41" s="4" t="inlineStr">
        <is>
          <t>Não vendido</t>
        </is>
      </c>
      <c r="D41" s="4" t="inlineStr">
        <is>
          <t>20</t>
        </is>
      </c>
      <c r="E41" s="5" t="inlineStr">
        <is>
          <t>27.000,00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=HYPERLINK("https://www.leilaoonline.com.br/lote/detalhe/126338", "041")</f>
      </c>
      <c r="B42" s="4" t="s">
        <f>=HYPERLINK("https://www.leilaoonline.com.br/lote/detalhe/126338", "veja o vídeo!! CAMINHÃO FORD/CARGO 1317 E; 2006/2006; PRATA; DIESEL; MOTOR CUMMINS; TURBINADO; HIDRÁULICO")</f>
      </c>
      <c r="C42" s="4" t="inlineStr">
        <is>
          <t>Não vendido</t>
        </is>
      </c>
      <c r="D42" s="4" t="inlineStr">
        <is>
          <t>22</t>
        </is>
      </c>
      <c r="E42" s="5" t="inlineStr">
        <is>
          <t>96.000,00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=HYPERLINK("https://www.leilaoonline.com.br/lote/detalhe/126339", "042")</f>
      </c>
      <c r="B43" s="4" t="s">
        <f>=HYPERLINK("https://www.leilaoonline.com.br/lote/detalhe/126339", "CAMINHÃO FORD/CARGO 1415; 1987/1987; BRANCA; DIESEL -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=HYPERLINK("https://www.leilaoonline.com.br/lote/detalhe/126340", "043")</f>
      </c>
      <c r="B44" s="4" t="s">
        <f>=HYPERLINK("https://www.leilaoonline.com.br/lote/detalhe/126340", "CAMINHÃO VW/VW 11.130; 1981/1981; BRANCA; DIESEL; HIDRÁULICO; POLI GUINDASTE - FUNCIONANDO")</f>
      </c>
      <c r="C44" s="4" t="inlineStr">
        <is>
          <t>Vendido</t>
        </is>
      </c>
      <c r="D44" s="4" t="inlineStr">
        <is>
          <t>43</t>
        </is>
      </c>
      <c r="E44" s="5" t="inlineStr">
        <is>
          <t>83.000,00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=HYPERLINK("https://www.leilaoonline.com.br/lote/detalhe/127830", "044")</f>
      </c>
      <c r="B45" s="4" t="s">
        <f>=HYPERLINK("https://www.leilaoonline.com.br/lote/detalhe/127830", "CAMINHÃO FORD/F4000; 1984/1984; AMARELA; DIESEL; MOTOR MWM - FUNCIONANDO")</f>
      </c>
      <c r="C45" s="4" t="inlineStr">
        <is>
          <t>Vendido</t>
        </is>
      </c>
      <c r="D45" s="4" t="inlineStr">
        <is>
          <t>32</t>
        </is>
      </c>
      <c r="E45" s="5" t="inlineStr">
        <is>
          <t>33.500,00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=HYPERLINK("https://www.leilaoonline.com.br/lote/detalhe/126341", "045")</f>
      </c>
      <c r="B46" s="4" t="s">
        <f>=HYPERLINK("https://www.leilaoonline.com.br/lote/detalhe/126341", "CAMINHÃO MERCEDES BENZ 1113; 1969/1969; VERDE; DIESEL")</f>
      </c>
      <c r="C46" s="4" t="inlineStr">
        <is>
          <t>Não vendido</t>
        </is>
      </c>
      <c r="D46" s="4" t="inlineStr">
        <is>
          <t>14</t>
        </is>
      </c>
      <c r="E46" s="5" t="inlineStr">
        <is>
          <t>22.500,00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=HYPERLINK("https://www.leilaoonline.com.br/lote/detalhe/126342", "046")</f>
      </c>
      <c r="B47" s="4" t="s">
        <f>=HYPERLINK("https://www.leilaoonline.com.br/lote/detalhe/126342", "CAMINHÃO MERCEDES BENZ/L 2013; 1981/1981; AMARELA; DIESEL; TURBINADO; HIDRÁULICO - FUNCIONANDO")</f>
      </c>
      <c r="C47" s="4" t="inlineStr">
        <is>
          <t>Não vendido</t>
        </is>
      </c>
      <c r="D47" s="4" t="inlineStr">
        <is>
          <t>13</t>
        </is>
      </c>
      <c r="E47" s="5" t="inlineStr">
        <is>
          <t>37.000,00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=HYPERLINK("https://www.leilaoonline.com.br/lote/detalhe/126343", "047")</f>
      </c>
      <c r="B48" s="4" t="s">
        <f>=HYPERLINK("https://www.leilaoonline.com.br/lote/detalhe/126343", "GM/CHEVROLET A10; 1982/1982; BEGE; ALCOOL - FUNCIONANDO")</f>
      </c>
      <c r="C48" s="4" t="inlineStr">
        <is>
          <t>Não vendido</t>
        </is>
      </c>
      <c r="D48" s="4" t="inlineStr">
        <is>
          <t>11</t>
        </is>
      </c>
      <c r="E48" s="5" t="inlineStr">
        <is>
          <t>16.000,00</t>
        </is>
      </c>
      <c r="F48" s="4" t="inlineStr">
        <is>
          <t>1250.00</t>
        </is>
      </c>
    </row>
    <row collapsed="false" customFormat="false" customHeight="false" hidden="false" ht="12.1" outlineLevel="0" r="49">
      <c r="A49" s="5" t="s">
        <f>=HYPERLINK("https://www.leilaoonline.com.br/lote/detalhe/126344", "048")</f>
      </c>
      <c r="B49" s="4" t="s">
        <f>=HYPERLINK("https://www.leilaoonline.com.br/lote/detalhe/126344", "CAMINHÃO FORD/F4000; 1988/1988; PRATA; DIESEL; MOTOR MWM 229; HIDRÁULICA")</f>
      </c>
      <c r="C49" s="4" t="inlineStr">
        <is>
          <t>Vendido</t>
        </is>
      </c>
      <c r="D49" s="4" t="inlineStr">
        <is>
          <t>33</t>
        </is>
      </c>
      <c r="E49" s="5" t="inlineStr">
        <is>
          <t>59.500,00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=HYPERLINK("https://www.leilaoonline.com.br/lote/detalhe/126337", "049")</f>
      </c>
      <c r="B50" s="4" t="s">
        <f>=HYPERLINK("https://www.leilaoonline.com.br/lote/detalhe/126337", "FORD/F2000; 1980/1981; VERMELHA; DIESEL; MOTOR MWM 229 - FUNCIONANDO")</f>
      </c>
      <c r="C50" s="4" t="inlineStr">
        <is>
          <t>Vendido</t>
        </is>
      </c>
      <c r="D50" s="4" t="inlineStr">
        <is>
          <t>37</t>
        </is>
      </c>
      <c r="E50" s="5" t="inlineStr">
        <is>
          <t>36.000,00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=HYPERLINK("https://www.leilaoonline.com.br/lote/detalhe/126345", "051")</f>
      </c>
      <c r="B51" s="4" t="s">
        <f>=HYPERLINK("https://www.leilaoonline.com.br/lote/detalhe/126345", "CAMINHÃO GM/CHEVROLET D 70; 1972/1972; AMARELA; DIESEL; BASCULANTE; MOTOR MERCEDES-BENZ 1113 - FUNCIONANDO")</f>
      </c>
      <c r="C51" s="4" t="inlineStr">
        <is>
          <t>Não vendido</t>
        </is>
      </c>
      <c r="D51" s="4" t="inlineStr">
        <is>
          <t>3</t>
        </is>
      </c>
      <c r="E51" s="5" t="inlineStr">
        <is>
          <t>13.500,00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=HYPERLINK("https://www.leilaoonline.com.br/lote/detalhe/126346", "053")</f>
      </c>
      <c r="B52" s="4" t="s">
        <f>=HYPERLINK("https://www.leilaoonline.com.br/lote/detalhe/126346", "veja o vídeo!! CAMINHÃO MERCEDES BENZ/L 1113; 1980/1981; AZUL; DIESEL; COM MUNCK MARCA MONTACANA LT 15; TURBINADO")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=HYPERLINK("https://www.leilaoonline.com.br/lote/detalhe/126335", "057")</f>
      </c>
      <c r="B53" s="4" t="s">
        <f>=HYPERLINK("https://www.leilaoonline.com.br/lote/detalhe/126335", "BAÚ REFRIGERADO; 8M DE COMPRIMENTO; COM GANCHEIRAS PARA FRIGORÍFICO; COM MANGUEIRAS E COMPRESSOR COM SUPORTE PARA MOTOR MERCEDES")</f>
      </c>
      <c r="C53" s="4" t="inlineStr">
        <is>
          <t>Não vendido</t>
        </is>
      </c>
      <c r="D53" s="4" t="inlineStr">
        <is>
          <t>35</t>
        </is>
      </c>
      <c r="E53" s="5" t="inlineStr">
        <is>
          <t>6.100,00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=HYPERLINK("https://www.leilaoonline.com.br/lote/detalhe/126349", "058")</f>
      </c>
      <c r="B54" s="4" t="s">
        <f>=HYPERLINK("https://www.leilaoonline.com.br/lote/detalhe/126349", "BAÚ ALUMÍNIO; 7,50 X 2,60; LARGURA 2,50 ALTURA")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=HYPERLINK("https://www.leilaoonline.com.br/lote/detalhe/126348", "059")</f>
      </c>
      <c r="B55" s="4" t="s">
        <f>=HYPERLINK("https://www.leilaoonline.com.br/lote/detalhe/126348", "BAÚ MERCEDES 608; 4.5 X 2.1 X 2.2 METROS")</f>
      </c>
      <c r="C55" s="4" t="inlineStr">
        <is>
          <t>Vendido</t>
        </is>
      </c>
      <c r="D55" s="4" t="inlineStr">
        <is>
          <t>15</t>
        </is>
      </c>
      <c r="E55" s="5" t="inlineStr">
        <is>
          <t>3.100,00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=HYPERLINK("https://www.leilaoonline.com.br/lote/detalhe/126351", "060")</f>
      </c>
      <c r="B56" s="4" t="s">
        <f>=HYPERLINK("https://www.leilaoonline.com.br/lote/detalhe/126351", "CARROCERIA TOCO (5,70M DE COMPRIMENTO)")</f>
      </c>
      <c r="C56" s="4" t="inlineStr">
        <is>
          <t>Vendido</t>
        </is>
      </c>
      <c r="D56" s="4" t="inlineStr">
        <is>
          <t>15</t>
        </is>
      </c>
      <c r="E56" s="5" t="inlineStr">
        <is>
          <t>3.100,00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=HYPERLINK("https://www.leilaoonline.com.br/lote/detalhe/126352", "061")</f>
      </c>
      <c r="B57" s="4" t="s">
        <f>=HYPERLINK("https://www.leilaoonline.com.br/lote/detalhe/126352", "CARRETA 4 RODAS")</f>
      </c>
      <c r="C57" s="4" t="inlineStr">
        <is>
          <t>Não vendido</t>
        </is>
      </c>
      <c r="D57" s="4" t="inlineStr">
        <is>
          <t>26</t>
        </is>
      </c>
      <c r="E57" s="5" t="inlineStr">
        <is>
          <t>6.250,00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=HYPERLINK("https://www.leilaoonline.com.br/lote/detalhe/126350", "062")</f>
      </c>
      <c r="B58" s="4" t="s">
        <f>=HYPERLINK("https://www.leilaoonline.com.br/lote/detalhe/126350", "CARRETA PARA TRANSPORTE DE PESSOAS")</f>
      </c>
      <c r="C58" s="4" t="inlineStr">
        <is>
          <t>Não vendido</t>
        </is>
      </c>
      <c r="D58" s="4" t="inlineStr">
        <is>
          <t>36</t>
        </is>
      </c>
      <c r="E58" s="5" t="inlineStr">
        <is>
          <t>6.200,00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=HYPERLINK("https://www.leilaoonline.com.br/lote/detalhe/126353", "063")</f>
      </c>
      <c r="B59" s="4" t="s">
        <f>=HYPERLINK("https://www.leilaoonline.com.br/lote/detalhe/126353", "CARRETA/TANQUE DE ÁGUA")</f>
      </c>
      <c r="C59" s="4" t="inlineStr">
        <is>
          <t>Não vendido</t>
        </is>
      </c>
      <c r="D59" s="4" t="inlineStr">
        <is>
          <t>2</t>
        </is>
      </c>
      <c r="E59" s="5" t="inlineStr">
        <is>
          <t>650,00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=HYPERLINK("https://www.leilaoonline.com.br/lote/detalhe/126354", "064")</f>
      </c>
      <c r="B60" s="4" t="s">
        <f>=HYPERLINK("https://www.leilaoonline.com.br/lote/detalhe/126354", "CARRETA 2 RODAS PARA TRATOR")</f>
      </c>
      <c r="C60" s="4" t="inlineStr">
        <is>
          <t>Não vendido</t>
        </is>
      </c>
      <c r="D60" s="4" t="inlineStr">
        <is>
          <t>18</t>
        </is>
      </c>
      <c r="E60" s="5" t="inlineStr">
        <is>
          <t>3.050,00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=HYPERLINK("https://www.leilaoonline.com.br/lote/detalhe/126360", "065")</f>
      </c>
      <c r="B61" s="4" t="s">
        <f>=HYPERLINK("https://www.leilaoonline.com.br/lote/detalhe/126360", "LOTE ÚNICO COM 2 ITENS (DESCRIÇÃO DOS ITENS NAS ESPECIFICAÇÕES)")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=HYPERLINK("https://www.leilaoonline.com.br/lote/detalhe/126361", "066")</f>
      </c>
      <c r="B62" s="4" t="s">
        <f>=HYPERLINK("https://www.leilaoonline.com.br/lote/detalhe/126361", "LOTE COM 17 UNIDADES DE FERRAMENTAS; MARCA BELZER (NOVAS)")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=HYPERLINK("https://www.leilaoonline.com.br/lote/detalhe/126355", "067")</f>
      </c>
      <c r="B63" s="4" t="s">
        <f>=HYPERLINK("https://www.leilaoonline.com.br/lote/detalhe/126355", "BRITADOR DE MANDÍBULA 50/30")</f>
      </c>
      <c r="C63" s="4" t="inlineStr">
        <is>
          <t>Não vendido</t>
        </is>
      </c>
      <c r="D63" s="4" t="inlineStr">
        <is>
          <t>2</t>
        </is>
      </c>
      <c r="E63" s="5" t="inlineStr">
        <is>
          <t>2.500,00</t>
        </is>
      </c>
      <c r="F63" s="4" t="inlineStr">
        <is>
          <t>1250.00</t>
        </is>
      </c>
    </row>
    <row collapsed="false" customFormat="false" customHeight="false" hidden="false" ht="12.1" outlineLevel="0" r="64">
      <c r="A64" s="5" t="s">
        <f>=HYPERLINK("https://www.leilaoonline.com.br/lote/detalhe/126362", "068")</f>
      </c>
      <c r="B64" s="4" t="s">
        <f>=HYPERLINK("https://www.leilaoonline.com.br/lote/detalhe/126362", "LOTE COM 2 ROÇADEIRAS (MEDIDAS NAS ESPECIFICAÇÕES)")</f>
      </c>
      <c r="C64" s="4" t="inlineStr">
        <is>
          <t>Não vendido</t>
        </is>
      </c>
      <c r="D64" s="4" t="inlineStr">
        <is>
          <t>6</t>
        </is>
      </c>
      <c r="E64" s="5" t="inlineStr">
        <is>
          <t>3.700,00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=HYPERLINK("https://www.leilaoonline.com.br/lote/detalhe/126356", "075")</f>
      </c>
      <c r="B65" s="4" t="s">
        <f>=HYPERLINK("https://www.leilaoonline.com.br/lote/detalhe/126356", "MOTOR DE IRRIGAÇÃO; MWM 229; TURBINADO; COM BOMBA KSB 100/3; BLOCO 225; MONTADO COM KITS 229")</f>
      </c>
      <c r="C65" s="4" t="inlineStr">
        <is>
          <t>Não vendido</t>
        </is>
      </c>
      <c r="D65" s="4" t="inlineStr">
        <is>
          <t>17</t>
        </is>
      </c>
      <c r="E65" s="5" t="inlineStr">
        <is>
          <t>22.000,00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=HYPERLINK("https://www.leilaoonline.com.br/lote/detalhe/126358", "079")</f>
      </c>
      <c r="B66" s="4" t="s">
        <f>=HYPERLINK("https://www.leilaoonline.com.br/lote/detalhe/126358", "veja o vídeo!! GERADOR COMPAC 1200-B À GASOLINA - FUNCIONANDO")</f>
      </c>
      <c r="C66" s="4" t="inlineStr">
        <is>
          <t>Não vendido</t>
        </is>
      </c>
      <c r="D66" s="4" t="inlineStr">
        <is>
          <t>4</t>
        </is>
      </c>
      <c r="E66" s="5" t="inlineStr">
        <is>
          <t>550,00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=HYPERLINK("https://www.leilaoonline.com.br/lote/detalhe/126359", "080")</f>
      </c>
      <c r="B67" s="4" t="s">
        <f>=HYPERLINK("https://www.leilaoonline.com.br/lote/detalhe/126359", "veja o vídeo!! GERADOR PRAMAC S 5000 À GASOLINA - FUNCIONANDO")</f>
      </c>
      <c r="C67" s="4" t="inlineStr">
        <is>
          <t>Não vendido</t>
        </is>
      </c>
      <c r="D67" s="4" t="inlineStr">
        <is>
          <t>2</t>
        </is>
      </c>
      <c r="E67" s="5" t="inlineStr">
        <is>
          <t>650,00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=HYPERLINK("https://www.leilaoonline.com.br/lote/detalhe/126357", "081")</f>
      </c>
      <c r="B68" s="4" t="s">
        <f>=HYPERLINK("https://www.leilaoonline.com.br/lote/detalhe/126357", "PLAINA LIMADORA")</f>
      </c>
      <c r="C68" s="4" t="inlineStr">
        <is>
          <t>Não vendido</t>
        </is>
      </c>
      <c r="D68" s="4" t="inlineStr">
        <is>
          <t>6</t>
        </is>
      </c>
      <c r="E68" s="5" t="inlineStr">
        <is>
          <t>2.650,00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=HYPERLINK("https://www.leilaoonline.com.br/lote/detalhe/126364", "083")</f>
      </c>
      <c r="B69" s="4" t="s">
        <f>=HYPERLINK("https://www.leilaoonline.com.br/lote/detalhe/126364", "DIFERENCIAL COMPLETO; 8 PARAFUSOS; COM PNEUS")</f>
      </c>
      <c r="C69" s="4" t="inlineStr">
        <is>
          <t>Não vendido</t>
        </is>
      </c>
      <c r="D69" s="4" t="inlineStr">
        <is>
          <t>15</t>
        </is>
      </c>
      <c r="E69" s="5" t="inlineStr">
        <is>
          <t>4.750,00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=HYPERLINK("https://www.leilaoonline.com.br/lote/detalhe/126363", "085")</f>
      </c>
      <c r="B70" s="4" t="s">
        <f>=HYPERLINK("https://www.leilaoonline.com.br/lote/detalhe/126363", "FURADEIRA DE BANCADA")</f>
      </c>
      <c r="C70" s="4" t="inlineStr">
        <is>
          <t>Não vendido</t>
        </is>
      </c>
      <c r="D70" s="4" t="inlineStr">
        <is>
          <t>6</t>
        </is>
      </c>
      <c r="E70" s="5" t="inlineStr">
        <is>
          <t>1.750,00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=HYPERLINK("https://www.leilaoonline.com.br/lote/detalhe/126370", "086")</f>
      </c>
      <c r="B71" s="4" t="s">
        <f>=HYPERLINK("https://www.leilaoonline.com.br/lote/detalhe/126370", "CAMBIO EATON; 5 MARCHAS")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1.000,00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=HYPERLINK("https://www.leilaoonline.com.br/lote/detalhe/126371", "087")</f>
      </c>
      <c r="B72" s="4" t="s">
        <f>=HYPERLINK("https://www.leilaoonline.com.br/lote/detalhe/126371", "CABINE COM BANCOS (CAMINHÃO VOLKS 12 140)")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5.000,00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=HYPERLINK("https://www.leilaoonline.com.br/lote/detalhe/126365", "090")</f>
      </c>
      <c r="B73" s="4" t="s">
        <f>=HYPERLINK("https://www.leilaoonline.com.br/lote/detalhe/126365", "JETBOOD 5 LUGARES, ANO 2013 ")</f>
      </c>
      <c r="C73" s="4" t="inlineStr">
        <is>
          <t>Não vendido</t>
        </is>
      </c>
      <c r="D73" s="4" t="inlineStr">
        <is>
          <t>15</t>
        </is>
      </c>
      <c r="E73" s="5" t="inlineStr">
        <is>
          <t>29.000,00</t>
        </is>
      </c>
      <c r="F73" s="4" t="inlineStr">
        <is>
          <t>2500.00</t>
        </is>
      </c>
    </row>
    <row collapsed="false" customFormat="false" customHeight="false" hidden="false" ht="12.1" outlineLevel="0" r="74">
      <c r="A74" s="5" t="s">
        <f>=HYPERLINK("https://www.leilaoonline.com.br/lote/detalhe/126369", "091")</f>
      </c>
      <c r="B74" s="4" t="s">
        <f>=HYPERLINK("https://www.leilaoonline.com.br/lote/detalhe/126369", "SERRA DE FITA VERTICAL INDUSTRIAL")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=HYPERLINK("https://www.leilaoonline.com.br/lote/detalhe/126372", "092")</f>
      </c>
      <c r="B75" s="4" t="s">
        <f>=HYPERLINK("https://www.leilaoonline.com.br/lote/detalhe/126372", "CAÇAMBA IDEROL; 8 METROS CÚBICOS; PBT 20600KG; COM BOMBA E TOMADA DE FORÇA PARA MERCEDES")</f>
      </c>
      <c r="C75" s="4" t="inlineStr">
        <is>
          <t>Não vendido</t>
        </is>
      </c>
      <c r="D75" s="4" t="inlineStr">
        <is>
          <t>13</t>
        </is>
      </c>
      <c r="E75" s="5" t="inlineStr">
        <is>
          <t>13.250,00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=HYPERLINK("https://www.leilaoonline.com.br/lote/detalhe/126376", "093")</f>
      </c>
      <c r="B76" s="4" t="s">
        <f>=HYPERLINK("https://www.leilaoonline.com.br/lote/detalhe/126376", "LOTE COM 9 UNIDADES DE MICRO TRATOR; À GASOLINA; COM VASSOURA ROTATIVA DE 1 METRO")</f>
      </c>
      <c r="C76" s="4" t="inlineStr">
        <is>
          <t>Não vendido</t>
        </is>
      </c>
      <c r="D76" s="4" t="inlineStr">
        <is>
          <t>12</t>
        </is>
      </c>
      <c r="E76" s="5" t="inlineStr">
        <is>
          <t>9.000,00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=HYPERLINK("https://www.leilaoonline.com.br/lote/detalhe/126377", "094")</f>
      </c>
      <c r="B77" s="4" t="s">
        <f>=HYPERLINK("https://www.leilaoonline.com.br/lote/detalhe/126377", "LOTE COM 7 UNIDADES DE ASPIRADORES DE FOLHAS; MOTOR À GASOLINA")</f>
      </c>
      <c r="C77" s="4" t="inlineStr">
        <is>
          <t>Não vendido</t>
        </is>
      </c>
      <c r="D77" s="4" t="inlineStr">
        <is>
          <t>2</t>
        </is>
      </c>
      <c r="E77" s="5" t="inlineStr">
        <is>
          <t>2.250,00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=HYPERLINK("https://www.leilaoonline.com.br/lote/detalhe/126368", "098")</f>
      </c>
      <c r="B78" s="4" t="s">
        <f>=HYPERLINK("https://www.leilaoonline.com.br/lote/detalhe/126368", "PLANTADEIRA TATU; A VÁCUO; 9 LINHAS")</f>
      </c>
      <c r="C78" s="4" t="inlineStr">
        <is>
          <t>Não vendido</t>
        </is>
      </c>
      <c r="D78" s="4" t="inlineStr">
        <is>
          <t>38</t>
        </is>
      </c>
      <c r="E78" s="5" t="inlineStr">
        <is>
          <t>20.000,00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=HYPERLINK("https://www.leilaoonline.com.br/lote/detalhe/126367", "099")</f>
      </c>
      <c r="B79" s="4" t="s">
        <f>=HYPERLINK("https://www.leilaoonline.com.br/lote/detalhe/126367", "PLANTADEIRA 2 LINHAS")</f>
      </c>
      <c r="C79" s="4" t="inlineStr">
        <is>
          <t>Não vendido</t>
        </is>
      </c>
      <c r="D79" s="4" t="inlineStr">
        <is>
          <t>3</t>
        </is>
      </c>
      <c r="E79" s="5" t="inlineStr">
        <is>
          <t>800,00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=HYPERLINK("https://www.leilaoonline.com.br/lote/detalhe/126366", "100")</f>
      </c>
      <c r="B80" s="4" t="s">
        <f>=HYPERLINK("https://www.leilaoonline.com.br/lote/detalhe/126366", "PLANTADEIRA 3 LINHAS")</f>
      </c>
      <c r="C80" s="4" t="inlineStr">
        <is>
          <t>Vendido</t>
        </is>
      </c>
      <c r="D80" s="4" t="inlineStr">
        <is>
          <t>14</t>
        </is>
      </c>
      <c r="E80" s="5" t="inlineStr">
        <is>
          <t>2.950,00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=HYPERLINK("https://www.leilaoonline.com.br/lote/detalhe/126375", "101")</f>
      </c>
      <c r="B81" s="4" t="s">
        <f>=HYPERLINK("https://www.leilaoonline.com.br/lote/detalhe/126375", "GRADE NIVELADORA; 28 DISCOS")</f>
      </c>
      <c r="C81" s="4" t="inlineStr">
        <is>
          <t>Não vendido</t>
        </is>
      </c>
      <c r="D81" s="4" t="inlineStr">
        <is>
          <t>26</t>
        </is>
      </c>
      <c r="E81" s="5" t="inlineStr">
        <is>
          <t>4.900,00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=HYPERLINK("https://www.leilaoonline.com.br/lote/detalhe/126373", "102")</f>
      </c>
      <c r="B82" s="4" t="s">
        <f>=HYPERLINK("https://www.leilaoonline.com.br/lote/detalhe/126373", "GRADE NIVELADORA 44 DISCOS; MANCAL A ÓLEO; MARCA PICCIN")</f>
      </c>
      <c r="C82" s="4" t="inlineStr">
        <is>
          <t>Não vendido</t>
        </is>
      </c>
      <c r="D82" s="4" t="inlineStr">
        <is>
          <t>40</t>
        </is>
      </c>
      <c r="E82" s="5" t="inlineStr">
        <is>
          <t>20.500,00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=HYPERLINK("https://www.leilaoonline.com.br/lote/detalhe/126374", "103")</f>
      </c>
      <c r="B83" s="4" t="s">
        <f>=HYPERLINK("https://www.leilaoonline.com.br/lote/detalhe/126374", "DIFERENCIAL ROCKWELL; 10 FUROS; REDUZIDO")</f>
      </c>
      <c r="C83" s="4" t="inlineStr">
        <is>
          <t>Vendido</t>
        </is>
      </c>
      <c r="D83" s="4" t="inlineStr">
        <is>
          <t>35</t>
        </is>
      </c>
      <c r="E83" s="5" t="inlineStr">
        <is>
          <t>9.750,00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=HYPERLINK("https://www.leilaoonline.com.br/lote/detalhe/126378", "105")</f>
      </c>
      <c r="B84" s="4" t="s">
        <f>=HYPERLINK("https://www.leilaoonline.com.br/lote/detalhe/126378", "GRADE NIVELADORA; 32 DISCOS (ACOMPANHA O MASTRO PARA PUXAR)")</f>
      </c>
      <c r="C84" s="4" t="inlineStr">
        <is>
          <t>Vendido</t>
        </is>
      </c>
      <c r="D84" s="4" t="inlineStr">
        <is>
          <t>7</t>
        </is>
      </c>
      <c r="E84" s="5" t="inlineStr">
        <is>
          <t>2.950,00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=HYPERLINK("https://www.leilaoonline.com.br/lote/detalhe/126379", "106")</f>
      </c>
      <c r="B85" s="4" t="s">
        <f>=HYPERLINK("https://www.leilaoonline.com.br/lote/detalhe/126379", "PULVERIZADOR HATSUTA DE 400 LITROS")</f>
      </c>
      <c r="C85" s="4" t="inlineStr">
        <is>
          <t>Não vendido</t>
        </is>
      </c>
      <c r="D85" s="4" t="inlineStr">
        <is>
          <t>2</t>
        </is>
      </c>
      <c r="E85" s="5" t="inlineStr">
        <is>
          <t>2.050,00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=HYPERLINK("https://www.leilaoonline.com.br/lote/detalhe/126380", "107")</f>
      </c>
      <c r="B86" s="4" t="s">
        <f>=HYPERLINK("https://www.leilaoonline.com.br/lote/detalhe/126380", "CONCHA DE HIDRAULICO PARA TRATOR")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=HYPERLINK("https://www.leilaoonline.com.br/lote/detalhe/126381", "108")</f>
      </c>
      <c r="B87" s="4" t="s">
        <f>=HYPERLINK("https://www.leilaoonline.com.br/lote/detalhe/126381", "TANQUE DE 2.000L; NA CARRETA; SEM RODAS")</f>
      </c>
      <c r="C87" s="4" t="inlineStr">
        <is>
          <t>Vendido</t>
        </is>
      </c>
      <c r="D87" s="4" t="inlineStr">
        <is>
          <t>8</t>
        </is>
      </c>
      <c r="E87" s="5" t="inlineStr">
        <is>
          <t>1.550,00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=HYPERLINK("https://www.leilaoonline.com.br/lote/detalhe/126382", "109")</f>
      </c>
      <c r="B88" s="4" t="s">
        <f>=HYPERLINK("https://www.leilaoonline.com.br/lote/detalhe/126382", "GRADE ARADORA; 14 DISCOS")</f>
      </c>
      <c r="C88" s="4" t="inlineStr">
        <is>
          <t>Não vendido</t>
        </is>
      </c>
      <c r="D88" s="4" t="inlineStr">
        <is>
          <t>8</t>
        </is>
      </c>
      <c r="E88" s="5" t="inlineStr">
        <is>
          <t>4.000,00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=HYPERLINK("https://www.leilaoonline.com.br/lote/detalhe/126383", "110")</f>
      </c>
      <c r="B89" s="4" t="s">
        <f>=HYPERLINK("https://www.leilaoonline.com.br/lote/detalhe/126383", "LOTE COM 3 IMPLEMENTOS AGRÍCOLAS")</f>
      </c>
      <c r="C89" s="4" t="inlineStr">
        <is>
          <t>Não vendido</t>
        </is>
      </c>
      <c r="D89" s="4" t="inlineStr">
        <is>
          <t>25</t>
        </is>
      </c>
      <c r="E89" s="5" t="inlineStr">
        <is>
          <t>8.500,00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=HYPERLINK("https://www.leilaoonline.com.br/lote/detalhe/126384", "111")</f>
      </c>
      <c r="B90" s="4" t="s">
        <f>=HYPERLINK("https://www.leilaoonline.com.br/lote/detalhe/126384", "CONTAINER MARÍTIMO DE 6 METROS")</f>
      </c>
      <c r="C90" s="4" t="inlineStr">
        <is>
          <t>Não vendido</t>
        </is>
      </c>
      <c r="D90" s="4" t="inlineStr">
        <is>
          <t>22</t>
        </is>
      </c>
      <c r="E90" s="5" t="inlineStr">
        <is>
          <t>7.650,00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=HYPERLINK("https://www.leilaoonline.com.br/lote/detalhe/126385", "112")</f>
      </c>
      <c r="B91" s="4" t="s">
        <f>=HYPERLINK("https://www.leilaoonline.com.br/lote/detalhe/126385", "VASSOURA MECÂNICA PARA TRATOR DE 2,3 METROS")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=HYPERLINK("https://www.leilaoonline.com.br/lote/detalhe/126386", "113")</f>
      </c>
      <c r="B92" s="4" t="s">
        <f>=HYPERLINK("https://www.leilaoonline.com.br/lote/detalhe/126386", "ROLO COMPACTADOR DUPLO DE ARRASTO; PÉ DE CARNEIRO")</f>
      </c>
      <c r="C92" s="4" t="inlineStr">
        <is>
          <t>Não vendido</t>
        </is>
      </c>
      <c r="D92" s="4" t="inlineStr">
        <is>
          <t>22</t>
        </is>
      </c>
      <c r="E92" s="5" t="inlineStr">
        <is>
          <t>8.250,00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=HYPERLINK("https://www.leilaoonline.com.br/lote/detalhe/126387", "114")</f>
      </c>
      <c r="B93" s="4" t="s">
        <f>=HYPERLINK("https://www.leilaoonline.com.br/lote/detalhe/126387", "ROLO COMPACTADOR VIBRADOR; DE ARRASTO")</f>
      </c>
      <c r="C93" s="4" t="inlineStr">
        <is>
          <t>Não vendido</t>
        </is>
      </c>
      <c r="D93" s="4" t="inlineStr">
        <is>
          <t>34</t>
        </is>
      </c>
      <c r="E93" s="5" t="inlineStr">
        <is>
          <t>13.250,00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=HYPERLINK("https://www.leilaoonline.com.br/lote/detalhe/126388", "115")</f>
      </c>
      <c r="B94" s="4" t="s">
        <f>=HYPERLINK("https://www.leilaoonline.com.br/lote/detalhe/126388", "ROÇADEIRA DE ARRASTO; AVARÉ")</f>
      </c>
      <c r="C94" s="4" t="inlineStr">
        <is>
          <t>Não vendido</t>
        </is>
      </c>
      <c r="D94" s="4" t="inlineStr">
        <is>
          <t>6</t>
        </is>
      </c>
      <c r="E94" s="5" t="inlineStr">
        <is>
          <t>5.250,00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=HYPERLINK("https://www.leilaoonline.com.br/lote/detalhe/126389", "117")</f>
      </c>
      <c r="B95" s="4" t="s">
        <f>=HYPERLINK("https://www.leilaoonline.com.br/lote/detalhe/126389", "ROÇADEIRA KAMAQ DE 3.1 METROS; TRANSMISSÃO DE CARDAN")</f>
      </c>
      <c r="C95" s="4" t="inlineStr">
        <is>
          <t>Não vendido</t>
        </is>
      </c>
      <c r="D95" s="4" t="inlineStr">
        <is>
          <t>4</t>
        </is>
      </c>
      <c r="E95" s="5" t="inlineStr">
        <is>
          <t>4.000,00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=HYPERLINK("https://www.leilaoonline.com.br/lote/detalhe/126390", "118")</f>
      </c>
      <c r="B96" s="4" t="s">
        <f>=HYPERLINK("https://www.leilaoonline.com.br/lote/detalhe/126390", "CONCHA PARA CARREGADEIRA; DE 1.8 METROS DE LARGURA")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=HYPERLINK("https://www.leilaoonline.com.br/lote/detalhe/126391", "120")</f>
      </c>
      <c r="B97" s="4" t="s">
        <f>=HYPERLINK("https://www.leilaoonline.com.br/lote/detalhe/126391", "RACK FURAKAWA RACK ABERTO ENTERPRISE 45U")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=HYPERLINK("https://www.leilaoonline.com.br/lote/detalhe/126392", "121")</f>
      </c>
      <c r="B98" s="4" t="s">
        <f>=HYPERLINK("https://www.leilaoonline.com.br/lote/detalhe/126392", "AR CONDICIONADO DE JANELA 18.000 BTUS; MARCA SPRINGER; QUENTE E FRIO")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=HYPERLINK("https://www.leilaoonline.com.br/lote/detalhe/126393", "1057")</f>
      </c>
      <c r="B99" s="4" t="s">
        <f>=HYPERLINK("https://www.leilaoonline.com.br/lote/detalhe/126393", "LOTE 08 - CARRETA REBOQUE 4 PNEUS COM 2 BANHEIROS QUÍMICOS MÓVEIS MASCULINO E FEMININO; C/ ÁRMARIO DE FERRO E CAIXA D'ÁGUA INÓX")</f>
      </c>
      <c r="C99" s="4" t="inlineStr">
        <is>
          <t>Não vendido</t>
        </is>
      </c>
      <c r="D99" s="4" t="inlineStr">
        <is>
          <t>9</t>
        </is>
      </c>
      <c r="E99" s="5" t="inlineStr">
        <is>
          <t>3.000,00</t>
        </is>
      </c>
      <c r="F9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2026-06-19T16:08:51.00Z</dcterms:created>
  <dc:creator>Tellks Tecnologia</dc:creator>
  <cp:revision>0</cp:revision>
</cp:coreProperties>
</file>