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150 LOTES -14 CAMINHÕES - 22 TRATORES - 5 S10 - IMPLEMENTOS AGRÍCOLAS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07/07/2017 11:37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=HYPERLINK("https://www.leilaoonline.com.br/lote/detalhe/9413", "062")</f>
      </c>
      <c r="B11" s="4" t="s">
        <f>=HYPERLINK("https://www.leilaoonline.com.br/lote/detalhe/9413", " 50 BOTIJÕES - (QDT.  43 P5 - 04 P13 - 3 DE 1KG), S/FR, UND DOIS CORRÉGOS")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=HYPERLINK("https://www.leilaoonline.com.br/lote/detalhe/9449", "063")</f>
      </c>
      <c r="B12" s="4" t="s">
        <f>=HYPERLINK("https://www.leilaoonline.com.br/lote/detalhe/9449", "DRAGA - VILLARES, ANO 1979 FROTA FR70888, UND DOIS CÓRREGOS")</f>
      </c>
      <c r="C12" s="4" t="inlineStr">
        <is>
          <t>Vendido</t>
        </is>
      </c>
      <c r="D12" s="4" t="inlineStr">
        <is>
          <t>28</t>
        </is>
      </c>
      <c r="E12" s="5" t="inlineStr">
        <is>
          <t>26.000,00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=HYPERLINK("https://www.leilaoonline.com.br/lote/detalhe/9154", "560")</f>
      </c>
      <c r="B13" s="4" t="s">
        <f>=HYPERLINK("https://www.leilaoonline.com.br/lote/detalhe/9154", "GM/ S10  ADVANTAGE, ANO/MOD 2011, PLACA ERS4082, COMB, FLEX, FR168719, UND IPAUSSU           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=HYPERLINK("https://www.leilaoonline.com.br/lote/detalhe/9178", "562")</f>
      </c>
      <c r="B14" s="4" t="s">
        <f>=HYPERLINK("https://www.leilaoonline.com.br/lote/detalhe/9178", "SUCATA DE BORACHA, PESO APROX. 3Ton E SUCATA DE MANGUEIRA E COM FLANGE 300 KG APROX, VENDA POR LOTE, S/FR, UND IPAUSSU")</f>
      </c>
      <c r="C14" s="4" t="inlineStr">
        <is>
          <t>Vendido</t>
        </is>
      </c>
      <c r="D14" s="4" t="inlineStr">
        <is>
          <t>1</t>
        </is>
      </c>
      <c r="E14" s="5" t="inlineStr">
        <is>
          <t>60,00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=HYPERLINK("https://www.leilaoonline.com.br/lote/detalhe/9143", "567")</f>
      </c>
      <c r="B15" s="4" t="s">
        <f>=HYPERLINK("https://www.leilaoonline.com.br/lote/detalhe/9143", "25  BOMBAS (COSTAL) DE INOX,S/FR, UND IPAUSSU")</f>
      </c>
      <c r="C15" s="4" t="inlineStr">
        <is>
          <t>Vendido</t>
        </is>
      </c>
      <c r="D15" s="4" t="inlineStr">
        <is>
          <t>6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=HYPERLINK("https://www.leilaoonline.com.br/lote/detalhe/9362", "568")</f>
      </c>
      <c r="B16" s="4" t="s">
        <f>=HYPERLINK("https://www.leilaoonline.com.br/lote/detalhe/9362", " SONDA HORIZONTAL SOBRE TRILHOS CODISTIL,  PAT. 78907, IMOB. 24589, UND IPAUSSU")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1.350,00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=HYPERLINK("https://www.leilaoonline.com.br/lote/detalhe/9360", "569")</f>
      </c>
      <c r="B17" s="4" t="s">
        <f>=HYPERLINK("https://www.leilaoonline.com.br/lote/detalhe/9360", " GEO COMPOSTO - TIPO MANTA SEM USO -  PAD INTERNO, S/FR, UND IPAUSSU")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6.600,00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=HYPERLINK("https://www.leilaoonline.com.br/lote/detalhe/9358", "570")</f>
      </c>
      <c r="B18" s="4" t="s">
        <f>=HYPERLINK("https://www.leilaoonline.com.br/lote/detalhe/9358", " CAMINHAO TOCO VOLKSWAGEN 7-90S, COR BRANCA, ANO/MOD 1991/92, PLACA BJJ0302, FR45002, UND IPAUSSU")</f>
      </c>
      <c r="C18" s="4" t="inlineStr">
        <is>
          <t>Vendido</t>
        </is>
      </c>
      <c r="D18" s="4" t="inlineStr">
        <is>
          <t>51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=HYPERLINK("https://www.leilaoonline.com.br/lote/detalhe/9365", "571")</f>
      </c>
      <c r="B19" s="4" t="s">
        <f>=HYPERLINK("https://www.leilaoonline.com.br/lote/detalhe/9365", " DIVERSOS EQUIPAMEMNTOS DE LABORATÓRIO - VIDE DESCRITIVO DE INTENS -, S/FR, UND IPAUSSU")</f>
      </c>
      <c r="C19" s="4" t="inlineStr">
        <is>
          <t>Vendido</t>
        </is>
      </c>
      <c r="D19" s="4" t="inlineStr">
        <is>
          <t>10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=HYPERLINK("https://www.leilaoonline.com.br/lote/detalhe/9368", "572")</f>
      </c>
      <c r="B20" s="4" t="s">
        <f>=HYPERLINK("https://www.leilaoonline.com.br/lote/detalhe/9368", "TRATOR CASE MAGNUM 240, ANO 2006, CHASSI Z6CF13853, FR100041, UND IPAUSSU")</f>
      </c>
      <c r="C20" s="4" t="inlineStr">
        <is>
          <t>Vendido</t>
        </is>
      </c>
      <c r="D20" s="4" t="inlineStr">
        <is>
          <t>58</t>
        </is>
      </c>
      <c r="E20" s="5" t="inlineStr">
        <is>
          <t>43.000,00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=HYPERLINK("https://www.leilaoonline.com.br/lote/detalhe/9412", "573")</f>
      </c>
      <c r="B21" s="4" t="s">
        <f>=HYPERLINK("https://www.leilaoonline.com.br/lote/detalhe/9412", "CARREGADEIRA CBT GUINDASTE, ANO 1992, S/FR, UND IPAUSSU ")</f>
      </c>
      <c r="C21" s="4" t="inlineStr">
        <is>
          <t>Vendido</t>
        </is>
      </c>
      <c r="D21" s="4" t="inlineStr">
        <is>
          <t>40</t>
        </is>
      </c>
      <c r="E21" s="5" t="inlineStr">
        <is>
          <t>10.400,00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=HYPERLINK("https://www.leilaoonline.com.br/lote/detalhe/9533", "1309")</f>
      </c>
      <c r="B22" s="4" t="s">
        <f>=HYPERLINK("https://www.leilaoonline.com.br/lote/detalhe/9533", " 1 BEBEDOURO DE ÁGUA INOX TENSÃO 220V - 1 ESTUFA ESTERILIZAÇÃO E SECAGEM, UND ZANIN")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=HYPERLINK("https://www.leilaoonline.com.br/lote/detalhe/9536", "1312")</f>
      </c>
      <c r="B23" s="4" t="s">
        <f>=HYPERLINK("https://www.leilaoonline.com.br/lote/detalhe/9536", " CAMINHÃO SCANIA R 113 E 6X4 360, ANO 1998, PLACA CNI6707, UND ZANIN")</f>
      </c>
      <c r="C23" s="4" t="inlineStr">
        <is>
          <t>Vendido</t>
        </is>
      </c>
      <c r="D23" s="4" t="inlineStr">
        <is>
          <t>41</t>
        </is>
      </c>
      <c r="E23" s="5" t="inlineStr">
        <is>
          <t>37.000,00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=HYPERLINK("https://www.leilaoonline.com.br/lote/detalhe/9535", "1313")</f>
      </c>
      <c r="B24" s="4" t="s">
        <f>=HYPERLINK("https://www.leilaoonline.com.br/lote/detalhe/9535", " S10 ADVANTAGE D,ANO 2011,  PLACA EVC4574, UND ZANIN")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19.750,00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=HYPERLINK("https://www.leilaoonline.com.br/lote/detalhe/9361", "2330")</f>
      </c>
      <c r="B25" s="4" t="s">
        <f>=HYPERLINK("https://www.leilaoonline.com.br/lote/detalhe/9361", " CARROCERIA TIPO PRANCHA DE FERRO, S/FR, DIAMANTE JÁU Nº 021")</f>
      </c>
      <c r="C25" s="4" t="inlineStr">
        <is>
          <t>Vendido</t>
        </is>
      </c>
      <c r="D25" s="4" t="inlineStr">
        <is>
          <t>30</t>
        </is>
      </c>
      <c r="E25" s="5" t="inlineStr">
        <is>
          <t>3.100,00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=HYPERLINK("https://www.leilaoonline.com.br/lote/detalhe/9578", "2331")</f>
      </c>
      <c r="B26" s="4" t="s">
        <f>=HYPERLINK("https://www.leilaoonline.com.br/lote/detalhe/9578", " MUNCK GUINCHO AZUL, FR72589, UND DIAMANTE")</f>
      </c>
      <c r="C26" s="4" t="inlineStr">
        <is>
          <t>Vendido</t>
        </is>
      </c>
      <c r="D26" s="4" t="inlineStr">
        <is>
          <t>153</t>
        </is>
      </c>
      <c r="E26" s="5" t="inlineStr">
        <is>
          <t>14.700,00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=HYPERLINK("https://www.leilaoonline.com.br/lote/detalhe/9573", "2332")</f>
      </c>
      <c r="B27" s="4" t="s">
        <f>=HYPERLINK("https://www.leilaoonline.com.br/lote/detalhe/9573", " 1 SERRA ELÉTRICA E ESTRUTURA PARA TALHA MANUAL, S/ FR, UND DIAMANTE")</f>
      </c>
      <c r="C27" s="4" t="inlineStr">
        <is>
          <t>Vendido</t>
        </is>
      </c>
      <c r="D27" s="4" t="inlineStr">
        <is>
          <t>22</t>
        </is>
      </c>
      <c r="E27" s="5" t="inlineStr">
        <is>
          <t>1.350,00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=HYPERLINK("https://www.leilaoonline.com.br/lote/detalhe/9572", "2333")</f>
      </c>
      <c r="B28" s="4" t="s">
        <f>=HYPERLINK("https://www.leilaoonline.com.br/lote/detalhe/9572", " CALANDRA, S/ FR, UND DIAMANTE")</f>
      </c>
      <c r="C28" s="4" t="inlineStr">
        <is>
          <t>Vendido</t>
        </is>
      </c>
      <c r="D28" s="4" t="inlineStr">
        <is>
          <t>52</t>
        </is>
      </c>
      <c r="E28" s="5" t="inlineStr">
        <is>
          <t>8.900,00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=HYPERLINK("https://www.leilaoonline.com.br/lote/detalhe/9568", "2334")</f>
      </c>
      <c r="B29" s="4" t="s">
        <f>=HYPERLINK("https://www.leilaoonline.com.br/lote/detalhe/9568", " 1 GUINDASTE HIDRÁULICO 1 ton, 1 QUINTA RODA DE 2,5 E 2 PLATAFORMA AZUL, S/ FR, UND DIAMANTE")</f>
      </c>
      <c r="C29" s="4" t="inlineStr">
        <is>
          <t>Vendido</t>
        </is>
      </c>
      <c r="D29" s="4" t="inlineStr">
        <is>
          <t>31</t>
        </is>
      </c>
      <c r="E29" s="5" t="inlineStr">
        <is>
          <t>2.150,00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=HYPERLINK("https://www.leilaoonline.com.br/lote/detalhe/9577", "2336")</f>
      </c>
      <c r="B30" s="4" t="s">
        <f>=HYPERLINK("https://www.leilaoonline.com.br/lote/detalhe/9577", " 1 POLICORTE, 1 GUINDASTE HIDRAULICO, UND DIAMANTE")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=HYPERLINK("https://www.leilaoonline.com.br/lote/detalhe/9570", "2337")</f>
      </c>
      <c r="B31" s="4" t="s">
        <f>=HYPERLINK("https://www.leilaoonline.com.br/lote/detalhe/9570", " CULTIVADOR DE CANA COR AMARELA MCA. DMB SN. 68768, FR103382, UND DIAMANTE")</f>
      </c>
      <c r="C31" s="4" t="inlineStr">
        <is>
          <t>Vendido</t>
        </is>
      </c>
      <c r="D31" s="4" t="inlineStr">
        <is>
          <t>32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=HYPERLINK("https://www.leilaoonline.com.br/lote/detalhe/9571", "2338")</f>
      </c>
      <c r="B32" s="4" t="s">
        <f>=HYPERLINK("https://www.leilaoonline.com.br/lote/detalhe/9571", " CARRETA SERVICOS DIVERSOS - SEM DOCUMENTO , FR103733, UND DIAMANTE")</f>
      </c>
      <c r="C32" s="4" t="inlineStr">
        <is>
          <t>Vendido</t>
        </is>
      </c>
      <c r="D32" s="4" t="inlineStr">
        <is>
          <t>36</t>
        </is>
      </c>
      <c r="E32" s="5" t="inlineStr">
        <is>
          <t>2.350,00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=HYPERLINK("https://www.leilaoonline.com.br/lote/detalhe/9569", "2339")</f>
      </c>
      <c r="B33" s="4" t="s">
        <f>=HYPERLINK("https://www.leilaoonline.com.br/lote/detalhe/9569", " DOLLY USICAMP , FR98022, UND DIAMANTE")</f>
      </c>
      <c r="C33" s="4" t="inlineStr">
        <is>
          <t>Vendido</t>
        </is>
      </c>
      <c r="D33" s="4" t="inlineStr">
        <is>
          <t>23</t>
        </is>
      </c>
      <c r="E33" s="5" t="inlineStr">
        <is>
          <t>3.650,00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=HYPERLINK("https://www.leilaoonline.com.br/lote/detalhe/9576", "2340")</f>
      </c>
      <c r="B34" s="4" t="s">
        <f>=HYPERLINK("https://www.leilaoonline.com.br/lote/detalhe/9576", " CULTIVADOR CIVEMASA C/4 SECCOES C/12 DISCOS RE, FR103372, UND DIAMANTE")</f>
      </c>
      <c r="C34" s="4" t="inlineStr">
        <is>
          <t>Vendido</t>
        </is>
      </c>
      <c r="D34" s="4" t="inlineStr">
        <is>
          <t>8</t>
        </is>
      </c>
      <c r="E34" s="5" t="inlineStr">
        <is>
          <t>1.400,00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=HYPERLINK("https://www.leilaoonline.com.br/lote/detalhe/9581", "2341")</f>
      </c>
      <c r="B35" s="4" t="s">
        <f>=HYPERLINK("https://www.leilaoonline.com.br/lote/detalhe/9581", "ESCARIFICADOR PARA D6, FR73274, UND DIAMANTE")</f>
      </c>
      <c r="C35" s="4" t="inlineStr">
        <is>
          <t>Vendido</t>
        </is>
      </c>
      <c r="D35" s="4" t="inlineStr">
        <is>
          <t>42</t>
        </is>
      </c>
      <c r="E35" s="5" t="inlineStr">
        <is>
          <t>4.300,00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=HYPERLINK("https://www.leilaoonline.com.br/lote/detalhe/9582", "2342")</f>
      </c>
      <c r="B36" s="4" t="s">
        <f>=HYPERLINK("https://www.leilaoonline.com.br/lote/detalhe/9582", "IMPLEMENTO AGRÍCOLA, FR74223, UND DIAMANTE")</f>
      </c>
      <c r="C36" s="4" t="inlineStr">
        <is>
          <t>Vendido</t>
        </is>
      </c>
      <c r="D36" s="4" t="inlineStr">
        <is>
          <t>19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=HYPERLINK("https://www.leilaoonline.com.br/lote/detalhe/9583", "2343")</f>
      </c>
      <c r="B37" s="4" t="s">
        <f>=HYPERLINK("https://www.leilaoonline.com.br/lote/detalhe/9583", "IMPLEMENTO DMB, FR103872, UND DIAMANTE")</f>
      </c>
      <c r="C37" s="4" t="inlineStr">
        <is>
          <t>Não vendido</t>
        </is>
      </c>
      <c r="D37" s="4" t="inlineStr">
        <is>
          <t>105</t>
        </is>
      </c>
      <c r="E37" s="5" t="inlineStr">
        <is>
          <t>10.900,00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=HYPERLINK("https://www.leilaoonline.com.br/lote/detalhe/9567", "2344")</f>
      </c>
      <c r="B38" s="4" t="s">
        <f>=HYPERLINK("https://www.leilaoonline.com.br/lote/detalhe/9567", " CARRETA TANQUE, FR73742, UND DIAMANTE")</f>
      </c>
      <c r="C38" s="4" t="inlineStr">
        <is>
          <t>Vendido</t>
        </is>
      </c>
      <c r="D38" s="4" t="inlineStr">
        <is>
          <t>62</t>
        </is>
      </c>
      <c r="E38" s="5" t="inlineStr">
        <is>
          <t>3.550,00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=HYPERLINK("https://www.leilaoonline.com.br/lote/detalhe/9575", "2345")</f>
      </c>
      <c r="B39" s="4" t="s">
        <f>=HYPERLINK("https://www.leilaoonline.com.br/lote/detalhe/9575", " VIGAS DE MADEIRA USADAS, APROX. 1 CAMINHÃO TRUK, S/ FR, UND DIAMANTE")</f>
      </c>
      <c r="C39" s="4" t="inlineStr">
        <is>
          <t>Vendido</t>
        </is>
      </c>
      <c r="D39" s="4" t="inlineStr">
        <is>
          <t>33</t>
        </is>
      </c>
      <c r="E39" s="5" t="inlineStr">
        <is>
          <t>6.700,00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=HYPERLINK("https://www.leilaoonline.com.br/lote/detalhe/9574", "2346")</f>
      </c>
      <c r="B40" s="4" t="s">
        <f>=HYPERLINK("https://www.leilaoonline.com.br/lote/detalhe/9574", " 20 BOMBAS COSTAIS SUCATA, S/ FR, UND DIAMANTE")</f>
      </c>
      <c r="C40" s="4" t="inlineStr">
        <is>
          <t>Vendido</t>
        </is>
      </c>
      <c r="D40" s="4" t="inlineStr">
        <is>
          <t>8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=HYPERLINK("https://www.leilaoonline.com.br/lote/detalhe/9148", "2387")</f>
      </c>
      <c r="B41" s="4" t="s">
        <f>=HYPERLINK("https://www.leilaoonline.com.br/lote/detalhe/9148", "GUINDASTE E OUTROS PERIFÉRICOS, S/FR, UND DIAMANTE (LOC; lLOTE  PORTO BARREIRO)")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=HYPERLINK("https://www.leilaoonline.com.br/lote/detalhe/9363", "2391")</f>
      </c>
      <c r="B42" s="4" t="s">
        <f>=HYPERLINK("https://www.leilaoonline.com.br/lote/detalhe/9363", " CAMINHÃO SCANIA/R113 E 6X4 360 TANQUE COM EQUIPAMENTOS , ANO 1996, PLACA BXJ2029,  FR97030, UND DIAMANTE ")</f>
      </c>
      <c r="C42" s="4" t="inlineStr">
        <is>
          <t>Vendido</t>
        </is>
      </c>
      <c r="D42" s="4" t="inlineStr">
        <is>
          <t>57</t>
        </is>
      </c>
      <c r="E42" s="5" t="inlineStr">
        <is>
          <t>40.500,00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=HYPERLINK("https://www.leilaoonline.com.br/lote/detalhe/9364", "2392")</f>
      </c>
      <c r="B43" s="4" t="s">
        <f>=HYPERLINK("https://www.leilaoonline.com.br/lote/detalhe/9364", " CAMINHÃO SCANIA/R113 E 6X4 360 - (SEM MOTOR), ANO 1994, PLACA BWT3452, FR97013, UND DIAMANTE 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19.500,00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=HYPERLINK("https://www.leilaoonline.com.br/lote/detalhe/9168", "2396")</f>
      </c>
      <c r="B44" s="4" t="s">
        <f>=HYPERLINK("https://www.leilaoonline.com.br/lote/detalhe/9168", "GRADE ARADORA COM 20 DISCOS D COR AMARELA, FR73475, UND  DIAMANTE")</f>
      </c>
      <c r="C44" s="4" t="inlineStr">
        <is>
          <t>Vendido</t>
        </is>
      </c>
      <c r="D44" s="4" t="inlineStr">
        <is>
          <t>80</t>
        </is>
      </c>
      <c r="E44" s="5" t="inlineStr">
        <is>
          <t>18.850,00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=HYPERLINK("https://www.leilaoonline.com.br/lote/detalhe/9170", "2397")</f>
      </c>
      <c r="B45" s="4" t="s">
        <f>=HYPERLINK("https://www.leilaoonline.com.br/lote/detalhe/9170", "TRATOR  CARREGADEIRA FORD 6630,  ANO 1997, FR70692, IMOBILIZADO BAR2-180721-0, UND DIAMANTE")</f>
      </c>
      <c r="C45" s="4" t="inlineStr">
        <is>
          <t>Vendido</t>
        </is>
      </c>
      <c r="D45" s="4" t="inlineStr">
        <is>
          <t>137</t>
        </is>
      </c>
      <c r="E45" s="5" t="inlineStr">
        <is>
          <t>26.100,00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=HYPERLINK("https://www.leilaoonline.com.br/lote/detalhe/9171", "2398")</f>
      </c>
      <c r="B46" s="4" t="s">
        <f>=HYPERLINK("https://www.leilaoonline.com.br/lote/detalhe/9171", "TRATOR FORD 6630 CARREGADEIRA, ANO 1996, FR70684, IMOB. BAR2-180741-0, UND DIAMANTE ")</f>
      </c>
      <c r="C46" s="4" t="inlineStr">
        <is>
          <t>Vendido</t>
        </is>
      </c>
      <c r="D46" s="4" t="inlineStr">
        <is>
          <t>130</t>
        </is>
      </c>
      <c r="E46" s="5" t="inlineStr">
        <is>
          <t>26.250,00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=HYPERLINK("https://www.leilaoonline.com.br/lote/detalhe/9172", "2399")</f>
      </c>
      <c r="B47" s="4" t="s">
        <f>=HYPERLINK("https://www.leilaoonline.com.br/lote/detalhe/9172", "2  DOLLY USICAMP, FROTA 98021 E 97907,  SEM DOCUMENTO, UND DIAMANTE")</f>
      </c>
      <c r="C47" s="4" t="inlineStr">
        <is>
          <t>Vendido</t>
        </is>
      </c>
      <c r="D47" s="4" t="inlineStr">
        <is>
          <t>58</t>
        </is>
      </c>
      <c r="E47" s="5" t="inlineStr">
        <is>
          <t>9.250,00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=HYPERLINK("https://www.leilaoonline.com.br/lote/detalhe/9359", "2400")</f>
      </c>
      <c r="B48" s="4" t="s">
        <f>=HYPERLINK("https://www.leilaoonline.com.br/lote/detalhe/9359", " BOMBA IMBIL SERIE 68374, IMOB.99882, UND DIAMANTE")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1.800,00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=HYPERLINK("https://www.leilaoonline.com.br/lote/detalhe/9161", "3003")</f>
      </c>
      <c r="B49" s="4" t="s">
        <f>=HYPERLINK("https://www.leilaoonline.com.br/lote/detalhe/9161", " 2 DOLLY SUCATA, SEM DIREITO A DOCUMENTO, FR56885/ FR112617, UND BARRA")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3.800,00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=HYPERLINK("https://www.leilaoonline.com.br/lote/detalhe/9156", "3008")</f>
      </c>
      <c r="B50" s="4" t="s">
        <f>=HYPERLINK("https://www.leilaoonline.com.br/lote/detalhe/9156", "TRATOR MASSEY FERGUSSON 7140 4X4 4RM, ANO 2010, SÉRIE7140298517, FR93141 IMOB 246692-0. UND BARRA")</f>
      </c>
      <c r="C50" s="4" t="inlineStr">
        <is>
          <t>Não vendido</t>
        </is>
      </c>
      <c r="D50" s="4" t="inlineStr">
        <is>
          <t>49</t>
        </is>
      </c>
      <c r="E50" s="5" t="inlineStr">
        <is>
          <t>48.000,00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=HYPERLINK("https://www.leilaoonline.com.br/lote/detalhe/9149", "3025")</f>
      </c>
      <c r="B51" s="4" t="s">
        <f>=HYPERLINK("https://www.leilaoonline.com.br/lote/detalhe/9149", " 7 FOLHAS DE PORTÃO DE AÇO, S/FR, UND BARRA ")</f>
      </c>
      <c r="C51" s="4" t="inlineStr">
        <is>
          <t>Vendido</t>
        </is>
      </c>
      <c r="D51" s="4" t="inlineStr">
        <is>
          <t>25</t>
        </is>
      </c>
      <c r="E51" s="5" t="inlineStr">
        <is>
          <t>1.400,00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=HYPERLINK("https://www.leilaoonline.com.br/lote/detalhe/9147", "3030")</f>
      </c>
      <c r="B52" s="4" t="s">
        <f>=HYPERLINK("https://www.leilaoonline.com.br/lote/detalhe/9147", " REDUTOR MAUSA E MOTO REDUTOR, PAT. 2018998, UND BARRA")</f>
      </c>
      <c r="C52" s="4" t="inlineStr">
        <is>
          <t>Vendido</t>
        </is>
      </c>
      <c r="D52" s="4" t="inlineStr">
        <is>
          <t>17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=HYPERLINK("https://www.leilaoonline.com.br/lote/detalhe/9150", "3034")</f>
      </c>
      <c r="B53" s="4" t="s">
        <f>=HYPERLINK("https://www.leilaoonline.com.br/lote/detalhe/9150", " TALHA ELÉTRICA BAUMA, S/FR, UND BARRA")</f>
      </c>
      <c r="C53" s="4" t="inlineStr">
        <is>
          <t>Vendido</t>
        </is>
      </c>
      <c r="D53" s="4" t="inlineStr">
        <is>
          <t>13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=HYPERLINK("https://www.leilaoonline.com.br/lote/detalhe/9414", "3047")</f>
      </c>
      <c r="B54" s="4" t="s">
        <f>=HYPERLINK("https://www.leilaoonline.com.br/lote/detalhe/9414", " I/VW AMAROK CD 4X4, ANO/MOD 2011, PLACA NWB6658, DIESEL, FR163050, UND BARRA")</f>
      </c>
      <c r="C54" s="4" t="inlineStr">
        <is>
          <t>Vendido</t>
        </is>
      </c>
      <c r="D54" s="4" t="inlineStr">
        <is>
          <t>64</t>
        </is>
      </c>
      <c r="E54" s="5" t="inlineStr">
        <is>
          <t>44.000,00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=HYPERLINK("https://www.leilaoonline.com.br/lote/detalhe/9142", "3052")</f>
      </c>
      <c r="B55" s="4" t="s">
        <f>=HYPERLINK("https://www.leilaoonline.com.br/lote/detalhe/9142", "111 PNEUS, S/FR, UND BARRA")</f>
      </c>
      <c r="C55" s="4" t="inlineStr">
        <is>
          <t>Vendido</t>
        </is>
      </c>
      <c r="D55" s="4" t="inlineStr">
        <is>
          <t>49</t>
        </is>
      </c>
      <c r="E55" s="5" t="inlineStr">
        <is>
          <t>13.700,00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=HYPERLINK("https://www.leilaoonline.com.br/lote/detalhe/9173", "3053")</f>
      </c>
      <c r="B56" s="4" t="s">
        <f>=HYPERLINK("https://www.leilaoonline.com.br/lote/detalhe/9173", "TRATOR CASE MX 270 MAGNUM 4X4, ANO 2007, FR100042, IMOB BAR2-235577-0, UND BARRA")</f>
      </c>
      <c r="C56" s="4" t="inlineStr">
        <is>
          <t>Vendido</t>
        </is>
      </c>
      <c r="D56" s="4" t="inlineStr">
        <is>
          <t>16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=HYPERLINK("https://www.leilaoonline.com.br/lote/detalhe/9174", "3054")</f>
      </c>
      <c r="B57" s="4" t="s">
        <f>=HYPERLINK("https://www.leilaoonline.com.br/lote/detalhe/9174", "SEMI REBOQUE FNV/FRUEHAF 9,60 M COM TANQUE 98824, ANO 1993, PLACA BWT3274, FR96550,IMOB. BAR2-60462-0, UND BARRA")</f>
      </c>
      <c r="C57" s="4" t="inlineStr">
        <is>
          <t>Vendido</t>
        </is>
      </c>
      <c r="D57" s="4" t="inlineStr">
        <is>
          <t>23</t>
        </is>
      </c>
      <c r="E57" s="5" t="inlineStr">
        <is>
          <t>8.750,00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=HYPERLINK("https://www.leilaoonline.com.br/lote/detalhe/9175", "3055")</f>
      </c>
      <c r="B58" s="4" t="s">
        <f>=HYPERLINK("https://www.leilaoonline.com.br/lote/detalhe/9175", "SEMI REBOQUE FNV/FRUEHAF 9,60 M COM TANQUE, ANO 1993, PLACA BWT3227, FR98769, UND BARRA")</f>
      </c>
      <c r="C58" s="4" t="inlineStr">
        <is>
          <t>Vendido</t>
        </is>
      </c>
      <c r="D58" s="4" t="inlineStr">
        <is>
          <t>59</t>
        </is>
      </c>
      <c r="E58" s="5" t="inlineStr">
        <is>
          <t>11.950,00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=HYPERLINK("https://www.leilaoonline.com.br/lote/detalhe/9176", "3056")</f>
      </c>
      <c r="B59" s="4" t="s">
        <f>=HYPERLINK("https://www.leilaoonline.com.br/lote/detalhe/9176", "REBOQUE RODOVIÁRIA  COM BAU, ANO 1984, PLACA BWQ 5481, FR96556,IMOB. 223753, UND BARRA")</f>
      </c>
      <c r="C59" s="4" t="inlineStr">
        <is>
          <t>Vendido</t>
        </is>
      </c>
      <c r="D59" s="4" t="inlineStr">
        <is>
          <t>37</t>
        </is>
      </c>
      <c r="E59" s="5" t="inlineStr">
        <is>
          <t>8.750,00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=HYPERLINK("https://www.leilaoonline.com.br/lote/detalhe/9353", "3058")</f>
      </c>
      <c r="B60" s="4" t="s">
        <f>=HYPERLINK("https://www.leilaoonline.com.br/lote/detalhe/9353", " 1 ENGRENAGEM DE APROXIMAMENTE 1 METRO DE ALTURA, S/FR, UND BARRA")</f>
      </c>
      <c r="C60" s="4" t="inlineStr">
        <is>
          <t>Vendido</t>
        </is>
      </c>
      <c r="D60" s="4" t="inlineStr">
        <is>
          <t>1</t>
        </is>
      </c>
      <c r="E60" s="5" t="inlineStr">
        <is>
          <t>550,00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=HYPERLINK("https://www.leilaoonline.com.br/lote/detalhe/9356", "3059")</f>
      </c>
      <c r="B61" s="4" t="s">
        <f>=HYPERLINK("https://www.leilaoonline.com.br/lote/detalhe/9356", " TELHA DE ZINCO, S/FR, UND BARRA")</f>
      </c>
      <c r="C61" s="4" t="inlineStr">
        <is>
          <t>Vendido</t>
        </is>
      </c>
      <c r="D61" s="4" t="inlineStr">
        <is>
          <t>50</t>
        </is>
      </c>
      <c r="E61" s="5" t="inlineStr">
        <is>
          <t>3.250,00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=HYPERLINK("https://www.leilaoonline.com.br/lote/detalhe/9355", "3060")</f>
      </c>
      <c r="B62" s="4" t="s">
        <f>=HYPERLINK("https://www.leilaoonline.com.br/lote/detalhe/9355", " CAMINHÃO TOCO  VOLKSWAGEN 7.110S, COR BRANCA, ANO 1992, PLACA BWJ4043, FR96307, UND BARRA")</f>
      </c>
      <c r="C62" s="4" t="inlineStr">
        <is>
          <t>Vendido</t>
        </is>
      </c>
      <c r="D62" s="4" t="inlineStr">
        <is>
          <t>71</t>
        </is>
      </c>
      <c r="E62" s="5" t="inlineStr">
        <is>
          <t>24.750,00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=HYPERLINK("https://www.leilaoonline.com.br/lote/detalhe/9352", "3061")</f>
      </c>
      <c r="B63" s="4" t="s">
        <f>=HYPERLINK("https://www.leilaoonline.com.br/lote/detalhe/9352", " 2 TANQUE DE INOX APROX  2 MIL LITROS ECANECAS DE INOX  APROX 15 PEÇAS, S/FR, UND BARRA")</f>
      </c>
      <c r="C63" s="4" t="inlineStr">
        <is>
          <t>Vendido</t>
        </is>
      </c>
      <c r="D63" s="4" t="inlineStr">
        <is>
          <t>79</t>
        </is>
      </c>
      <c r="E63" s="5" t="inlineStr">
        <is>
          <t>5.600,00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=HYPERLINK("https://www.leilaoonline.com.br/lote/detalhe/9357", "3062")</f>
      </c>
      <c r="B64" s="4" t="s">
        <f>=HYPERLINK("https://www.leilaoonline.com.br/lote/detalhe/9357", "TANQUE DE AÇO INOX DE APROXIMADAMENTE 20 MIL LITROS COM ANEIS, PAT. 074141, IMOB.512599, (REATOR), S/FR, UND BARRA")</f>
      </c>
      <c r="C64" s="4" t="inlineStr">
        <is>
          <t>Vendido</t>
        </is>
      </c>
      <c r="D64" s="4" t="inlineStr">
        <is>
          <t>48</t>
        </is>
      </c>
      <c r="E64" s="5" t="inlineStr">
        <is>
          <t>10.000,00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=HYPERLINK("https://www.leilaoonline.com.br/lote/detalhe/9354", "3063")</f>
      </c>
      <c r="B65" s="4" t="s">
        <f>=HYPERLINK("https://www.leilaoonline.com.br/lote/detalhe/9354", " 30 CADEIRAS COM ESTOFAMENTO PARA REUNIÃO POUCO USO, S/FR, UND BARRA")</f>
      </c>
      <c r="C65" s="4" t="inlineStr">
        <is>
          <t>Vendido</t>
        </is>
      </c>
      <c r="D65" s="4" t="inlineStr">
        <is>
          <t>42</t>
        </is>
      </c>
      <c r="E65" s="5" t="inlineStr">
        <is>
          <t>2.350,00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=HYPERLINK("https://www.leilaoonline.com.br/lote/detalhe/9550", "3064")</f>
      </c>
      <c r="B66" s="4" t="s">
        <f>=HYPERLINK("https://www.leilaoonline.com.br/lote/detalhe/9550", "DIVERSOS MÓVEIS E UTENSÍLIOS, S/FR, UND BARRA")</f>
      </c>
      <c r="C66" s="4" t="inlineStr">
        <is>
          <t>Vendido</t>
        </is>
      </c>
      <c r="D66" s="4" t="inlineStr">
        <is>
          <t>34</t>
        </is>
      </c>
      <c r="E66" s="5" t="inlineStr">
        <is>
          <t>1.850,00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=HYPERLINK("https://www.leilaoonline.com.br/lote/detalhe/9552", "3065")</f>
      </c>
      <c r="B67" s="4" t="s">
        <f>=HYPERLINK("https://www.leilaoonline.com.br/lote/detalhe/9552", "1 toneda DE TUBOS DE FERRO, ( VENDA POR KILO),  S/FR, UND BARRA")</f>
      </c>
      <c r="C67" s="4" t="inlineStr">
        <is>
          <t>Vendido</t>
        </is>
      </c>
      <c r="D67" s="4" t="inlineStr">
        <is>
          <t>85</t>
        </is>
      </c>
      <c r="E67" s="5" t="inlineStr">
        <is>
          <t>1.510,00</t>
        </is>
      </c>
      <c r="F67" s="4" t="inlineStr">
        <is>
          <t>0.01</t>
        </is>
      </c>
    </row>
    <row collapsed="false" customFormat="false" customHeight="false" hidden="false" ht="12.1" outlineLevel="0" r="68">
      <c r="A68" s="5" t="s">
        <f>=HYPERLINK("https://www.leilaoonline.com.br/lote/detalhe/9551", "3066")</f>
      </c>
      <c r="B68" s="4" t="s">
        <f>=HYPERLINK("https://www.leilaoonline.com.br/lote/detalhe/9551", "TUBO DE INOX 2 toneladas (VENDA POR KILO), S/FR, UND BARRA")</f>
      </c>
      <c r="C68" s="4" t="inlineStr">
        <is>
          <t>Vendido</t>
        </is>
      </c>
      <c r="D68" s="4" t="inlineStr">
        <is>
          <t>137</t>
        </is>
      </c>
      <c r="E68" s="5" t="inlineStr">
        <is>
          <t>10.960,00</t>
        </is>
      </c>
      <c r="F68" s="4" t="inlineStr">
        <is>
          <t>0.02</t>
        </is>
      </c>
    </row>
    <row collapsed="false" customFormat="false" customHeight="false" hidden="false" ht="12.1" outlineLevel="0" r="69">
      <c r="A69" s="5" t="s">
        <f>=HYPERLINK("https://www.leilaoonline.com.br/lote/detalhe/9560", "3068")</f>
      </c>
      <c r="B69" s="4" t="s">
        <f>=HYPERLINK("https://www.leilaoonline.com.br/lote/detalhe/9560", " ELETRODO, S/FR, VEJA DESCRITIVO DE ITENS, UND BARRA")</f>
      </c>
      <c r="C69" s="4" t="inlineStr">
        <is>
          <t>Vendido</t>
        </is>
      </c>
      <c r="D69" s="4" t="inlineStr">
        <is>
          <t>24</t>
        </is>
      </c>
      <c r="E69" s="5" t="inlineStr">
        <is>
          <t>1.400,00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=HYPERLINK("https://www.leilaoonline.com.br/lote/detalhe/9556", "3069")</f>
      </c>
      <c r="B70" s="4" t="s">
        <f>=HYPERLINK("https://www.leilaoonline.com.br/lote/detalhe/9556", " ROLAMENTOS , S/FR, VEJA DESCRITIVO DE ITENS, UND BARRA")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5.000,00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=HYPERLINK("https://www.leilaoonline.com.br/lote/detalhe/9558", "3070")</f>
      </c>
      <c r="B71" s="4" t="s">
        <f>=HYPERLINK("https://www.leilaoonline.com.br/lote/detalhe/9558", " MATERIAL PARA IMPRESSÃO, S/FR, VEJA DESCRITIVO DE ITENS, UND BARRA")</f>
      </c>
      <c r="C71" s="4" t="inlineStr">
        <is>
          <t>Vendido</t>
        </is>
      </c>
      <c r="D71" s="4" t="inlineStr">
        <is>
          <t>2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=HYPERLINK("https://www.leilaoonline.com.br/lote/detalhe/9554", "3071")</f>
      </c>
      <c r="B72" s="4" t="s">
        <f>=HYPERLINK("https://www.leilaoonline.com.br/lote/detalhe/9554", "REBOQUE RODOVIÁRIA, ANO 1983, PLACA BWT3145, COR AMARELA, FR102415, UND BARRA")</f>
      </c>
      <c r="C72" s="4" t="inlineStr">
        <is>
          <t>Vendido</t>
        </is>
      </c>
      <c r="D72" s="4" t="inlineStr">
        <is>
          <t>18</t>
        </is>
      </c>
      <c r="E72" s="5" t="inlineStr">
        <is>
          <t>3.700,00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=HYPERLINK("https://www.leilaoonline.com.br/lote/detalhe/9548", "3072")</f>
      </c>
      <c r="B73" s="4" t="s">
        <f>=HYPERLINK("https://www.leilaoonline.com.br/lote/detalhe/9548", "REBOQUE LENÇÓIS 7,50 m, ANO 1995, PLACA BJJ9652, FR70512, UND BARRA ")</f>
      </c>
      <c r="C73" s="4" t="inlineStr">
        <is>
          <t>Vendido</t>
        </is>
      </c>
      <c r="D73" s="4" t="inlineStr">
        <is>
          <t>39</t>
        </is>
      </c>
      <c r="E73" s="5" t="inlineStr">
        <is>
          <t>6.850,00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=HYPERLINK("https://www.leilaoonline.com.br/lote/detalhe/9557", "3073")</f>
      </c>
      <c r="B74" s="4" t="s">
        <f>=HYPERLINK("https://www.leilaoonline.com.br/lote/detalhe/9557", " SEMI-REBOQUE FNV/FRUEHAF 9,60M COM TANQUE 98805, ANO 1993, PLACA BWT3306, FR96030, UND BARRA")</f>
      </c>
      <c r="C74" s="4" t="inlineStr">
        <is>
          <t>Vendido</t>
        </is>
      </c>
      <c r="D74" s="4" t="inlineStr">
        <is>
          <t>81</t>
        </is>
      </c>
      <c r="E74" s="5" t="inlineStr">
        <is>
          <t>15.400,00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=HYPERLINK("https://www.leilaoonline.com.br/lote/detalhe/9549", "3074")</f>
      </c>
      <c r="B75" s="4" t="s">
        <f>=HYPERLINK("https://www.leilaoonline.com.br/lote/detalhe/9549", "TANQUE DE FIBRA 20.000 LTS APROXIMADAMENTE, FR98809, UND BARRA")</f>
      </c>
      <c r="C75" s="4" t="inlineStr">
        <is>
          <t>Vendido</t>
        </is>
      </c>
      <c r="D75" s="4" t="inlineStr">
        <is>
          <t>45</t>
        </is>
      </c>
      <c r="E75" s="5" t="inlineStr">
        <is>
          <t>7.900,00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=HYPERLINK("https://www.leilaoonline.com.br/lote/detalhe/9547", "3075")</f>
      </c>
      <c r="B76" s="4" t="s">
        <f>=HYPERLINK("https://www.leilaoonline.com.br/lote/detalhe/9547", "SUCATA DE TRATOR VALTRA, ANO 2014, FR100731, UND BARRA")</f>
      </c>
      <c r="C76" s="4" t="inlineStr">
        <is>
          <t>Não vendido</t>
        </is>
      </c>
      <c r="D76" s="4" t="inlineStr">
        <is>
          <t>146</t>
        </is>
      </c>
      <c r="E76" s="5" t="inlineStr">
        <is>
          <t>30.085,00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=HYPERLINK("https://www.leilaoonline.com.br/lote/detalhe/9555", "3076")</f>
      </c>
      <c r="B77" s="4" t="s">
        <f>=HYPERLINK("https://www.leilaoonline.com.br/lote/detalhe/9555", " CARROCERIA, SEM IDENTIFCAÇÃO, SEM DOCUMENTO, S/FR, UND BARRA")</f>
      </c>
      <c r="C77" s="4" t="inlineStr">
        <is>
          <t>Vendido</t>
        </is>
      </c>
      <c r="D77" s="4" t="inlineStr">
        <is>
          <t>4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=HYPERLINK("https://www.leilaoonline.com.br/lote/detalhe/9561", "3077")</f>
      </c>
      <c r="B78" s="4" t="s">
        <f>=HYPERLINK("https://www.leilaoonline.com.br/lote/detalhe/9561", " 35 RODAS DE IMPLEMENTOS AGRÍCOLAS, S/FR, UND BARRA")</f>
      </c>
      <c r="C78" s="4" t="inlineStr">
        <is>
          <t>Vendido</t>
        </is>
      </c>
      <c r="D78" s="4" t="inlineStr">
        <is>
          <t>50</t>
        </is>
      </c>
      <c r="E78" s="5" t="inlineStr">
        <is>
          <t>2.650,00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=HYPERLINK("https://www.leilaoonline.com.br/lote/detalhe/9553", "3078")</f>
      </c>
      <c r="B79" s="4" t="s">
        <f>=HYPERLINK("https://www.leilaoonline.com.br/lote/detalhe/9553", "50 PROLONGADOR DE BITOLA RODA TARTOR VALTRA, S/FR, UND BARRA")</f>
      </c>
      <c r="C79" s="4" t="inlineStr">
        <is>
          <t>Vendido</t>
        </is>
      </c>
      <c r="D79" s="4" t="inlineStr">
        <is>
          <t>20</t>
        </is>
      </c>
      <c r="E79" s="5" t="inlineStr">
        <is>
          <t>3.200,00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=HYPERLINK("https://www.leilaoonline.com.br/lote/detalhe/9563", "3079")</f>
      </c>
      <c r="B80" s="4" t="s">
        <f>=HYPERLINK("https://www.leilaoonline.com.br/lote/detalhe/9563", " TORNO MECANICO REBITEX MOD ACASHI III, IMOB 202465,  UND BARRA")</f>
      </c>
      <c r="C80" s="4" t="inlineStr">
        <is>
          <t>Vendido</t>
        </is>
      </c>
      <c r="D80" s="4" t="inlineStr">
        <is>
          <t>2</t>
        </is>
      </c>
      <c r="E80" s="5" t="inlineStr">
        <is>
          <t>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=HYPERLINK("https://www.leilaoonline.com.br/lote/detalhe/9562", "3080")</f>
      </c>
      <c r="B81" s="4" t="s">
        <f>=HYPERLINK("https://www.leilaoonline.com.br/lote/detalhe/9562", " 3 PRENSAS, CABOS DE AÇO E OUTROS, IMOB 202175, UND BARRA")</f>
      </c>
      <c r="C81" s="4" t="inlineStr">
        <is>
          <t>Vendido</t>
        </is>
      </c>
      <c r="D81" s="4" t="inlineStr">
        <is>
          <t>10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=HYPERLINK("https://www.leilaoonline.com.br/lote/detalhe/9565", "3081")</f>
      </c>
      <c r="B82" s="4" t="s">
        <f>=HYPERLINK("https://www.leilaoonline.com.br/lote/detalhe/9565", " PATINS E LONAS DE FREIO, S/FR, UND BARRA")</f>
      </c>
      <c r="C82" s="4" t="inlineStr">
        <is>
          <t>Vendido</t>
        </is>
      </c>
      <c r="D82" s="4" t="inlineStr">
        <is>
          <t>4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=HYPERLINK("https://www.leilaoonline.com.br/lote/detalhe/9566", "3082")</f>
      </c>
      <c r="B83" s="4" t="s">
        <f>=HYPERLINK("https://www.leilaoonline.com.br/lote/detalhe/9566", " 1 ELEVADOR, E GIRAFAS, 2 CARRINHOS E OUTROS, FR 96016, UND BARRA")</f>
      </c>
      <c r="C83" s="4" t="inlineStr">
        <is>
          <t>Vendido</t>
        </is>
      </c>
      <c r="D83" s="4" t="inlineStr">
        <is>
          <t>22</t>
        </is>
      </c>
      <c r="E83" s="5" t="inlineStr">
        <is>
          <t>3.700,00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=HYPERLINK("https://www.leilaoonline.com.br/lote/detalhe/9564", "3083")</f>
      </c>
      <c r="B84" s="4" t="s">
        <f>=HYPERLINK("https://www.leilaoonline.com.br/lote/detalhe/9564", " 4 TANQUES CILINDRICOS PLASTICO SEM USO, CAPC. APROX. 3000LTS, S/FR, UND BARRA")</f>
      </c>
      <c r="C84" s="4" t="inlineStr">
        <is>
          <t>Vendido</t>
        </is>
      </c>
      <c r="D84" s="4" t="inlineStr">
        <is>
          <t>40</t>
        </is>
      </c>
      <c r="E84" s="5" t="inlineStr">
        <is>
          <t>4.200,00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=HYPERLINK("https://www.leilaoonline.com.br/lote/detalhe/9179", "3986")</f>
      </c>
      <c r="B85" s="4" t="s">
        <f>=HYPERLINK("https://www.leilaoonline.com.br/lote/detalhe/9179", "SUCATA DE VIDRO, S/FR, UND BARRA")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=HYPERLINK("https://www.leilaoonline.com.br/lote/detalhe/9167", "4516")</f>
      </c>
      <c r="B86" s="4" t="s">
        <f>=HYPERLINK("https://www.leilaoonline.com.br/lote/detalhe/9167", " 2 HIDRO ROLL, S/FR, UND COSTA PINTO")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=HYPERLINK("https://www.leilaoonline.com.br/lote/detalhe/9158", "4560")</f>
      </c>
      <c r="B87" s="4" t="s">
        <f>=HYPERLINK("https://www.leilaoonline.com.br/lote/detalhe/9158", "PÁ CARREGADEIRA ZL50G, ANO 2013, SÉRIE ZZKLHEKl, FR58513, UND COSTA PINTO")</f>
      </c>
      <c r="C87" s="4" t="inlineStr">
        <is>
          <t>Não vendido</t>
        </is>
      </c>
      <c r="D87" s="4" t="inlineStr">
        <is>
          <t>44</t>
        </is>
      </c>
      <c r="E87" s="5" t="inlineStr">
        <is>
          <t>50.000,00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=HYPERLINK("https://www.leilaoonline.com.br/lote/detalhe/9145", "4561")</f>
      </c>
      <c r="B88" s="4" t="s">
        <f>=HYPERLINK("https://www.leilaoonline.com.br/lote/detalhe/9145", "CARRETA TRANSP. DE TUBOS, FR57236, UND COSTA PINTO")</f>
      </c>
      <c r="C88" s="4" t="inlineStr">
        <is>
          <t>Vendido</t>
        </is>
      </c>
      <c r="D88" s="4" t="inlineStr">
        <is>
          <t>13</t>
        </is>
      </c>
      <c r="E88" s="5" t="inlineStr">
        <is>
          <t>950,00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=HYPERLINK("https://www.leilaoonline.com.br/lote/detalhe/9162", "4592")</f>
      </c>
      <c r="B89" s="4" t="s">
        <f>=HYPERLINK("https://www.leilaoonline.com.br/lote/detalhe/9162", " DOLLY USICAMP, (SEM DIREITO A DOCUMENTO), ANO 2008, FR56898, UND COSTA PINTO")</f>
      </c>
      <c r="C89" s="4" t="inlineStr">
        <is>
          <t>Não vendido</t>
        </is>
      </c>
      <c r="D89" s="4" t="inlineStr">
        <is>
          <t>12</t>
        </is>
      </c>
      <c r="E89" s="5" t="inlineStr">
        <is>
          <t>2.000,00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=HYPERLINK("https://www.leilaoonline.com.br/lote/detalhe/9584", "4593")</f>
      </c>
      <c r="B90" s="4" t="s">
        <f>=HYPERLINK("https://www.leilaoonline.com.br/lote/detalhe/9584", "CAMINHÃO SCANIA/P124 CB 6X4 NZ 420, CARROCERIA E MUNCK, ANO 2001, COR AMARELA, FR52882/57560/57553, UND COSTA PINTO")</f>
      </c>
      <c r="C90" s="4" t="inlineStr">
        <is>
          <t>Vendido</t>
        </is>
      </c>
      <c r="D90" s="4" t="inlineStr">
        <is>
          <t>124</t>
        </is>
      </c>
      <c r="E90" s="5" t="inlineStr">
        <is>
          <t>94.500,00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=HYPERLINK("https://www.leilaoonline.com.br/lote/detalhe/9495", "5516")</f>
      </c>
      <c r="B91" s="4" t="s">
        <f>=HYPERLINK("https://www.leilaoonline.com.br/lote/detalhe/9495", " CASE MX 240 MAGNUM 4X4, ANO 2010- SÉRIE/CHASSI ZACF40506-40C401211, FR116515, UND BONFIM")</f>
      </c>
      <c r="C91" s="4" t="inlineStr">
        <is>
          <t>Vendido</t>
        </is>
      </c>
      <c r="D91" s="4" t="inlineStr">
        <is>
          <t>61</t>
        </is>
      </c>
      <c r="E91" s="5" t="inlineStr">
        <is>
          <t>42.500,00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=HYPERLINK("https://www.leilaoonline.com.br/lote/detalhe/9502", "5517")</f>
      </c>
      <c r="B92" s="4" t="s">
        <f>=HYPERLINK("https://www.leilaoonline.com.br/lote/detalhe/9502", " MF 290 4X2, ANO 1993- SÉRIE/CHASSI 2160060622, FR115456, UND BONFIM")</f>
      </c>
      <c r="C92" s="4" t="inlineStr">
        <is>
          <t>Vendido</t>
        </is>
      </c>
      <c r="D92" s="4" t="inlineStr">
        <is>
          <t>53</t>
        </is>
      </c>
      <c r="E92" s="5" t="inlineStr">
        <is>
          <t>24.250,00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=HYPERLINK("https://www.leilaoonline.com.br/lote/detalhe/9499", "5518")</f>
      </c>
      <c r="B93" s="4" t="s">
        <f>=HYPERLINK("https://www.leilaoonline.com.br/lote/detalhe/9499", " JOHN DEERE 7500 4X4, ANO 2001- SÉRIE/CHASSI CQ7500A013673, FR115538, UND BONFIM")</f>
      </c>
      <c r="C93" s="4" t="inlineStr">
        <is>
          <t>Vendido</t>
        </is>
      </c>
      <c r="D93" s="4" t="inlineStr">
        <is>
          <t>88</t>
        </is>
      </c>
      <c r="E93" s="5" t="inlineStr">
        <is>
          <t>33.250,00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=HYPERLINK("https://www.leilaoonline.com.br/lote/detalhe/9496", "5519")</f>
      </c>
      <c r="B94" s="4" t="s">
        <f>=HYPERLINK("https://www.leilaoonline.com.br/lote/detalhe/9496", " MF 290 4X2, ANO 1993- SÉRIE/CHASSI 2287041186, FR115461, UND BONFIM")</f>
      </c>
      <c r="C94" s="4" t="inlineStr">
        <is>
          <t>Não vendido</t>
        </is>
      </c>
      <c r="D94" s="4" t="inlineStr">
        <is>
          <t>64</t>
        </is>
      </c>
      <c r="E94" s="5" t="inlineStr">
        <is>
          <t>23.500,00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=HYPERLINK("https://www.leilaoonline.com.br/lote/detalhe/9503", "5521")</f>
      </c>
      <c r="B95" s="4" t="s">
        <f>=HYPERLINK("https://www.leilaoonline.com.br/lote/detalhe/9503", " HIDROROL (ROLÃO COM MOTOR), FR117113, UND BONFIM")</f>
      </c>
      <c r="C95" s="4" t="inlineStr">
        <is>
          <t>Vendido</t>
        </is>
      </c>
      <c r="D95" s="4" t="inlineStr">
        <is>
          <t>64</t>
        </is>
      </c>
      <c r="E95" s="5" t="inlineStr">
        <is>
          <t>12.000,00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=HYPERLINK("https://www.leilaoonline.com.br/lote/detalhe/9501", "5522")</f>
      </c>
      <c r="B96" s="4" t="s">
        <f>=HYPERLINK("https://www.leilaoonline.com.br/lote/detalhe/9501", " HIDROROL (ROLÃO COM MOTOR), FR360895, UND BONFIM")</f>
      </c>
      <c r="C96" s="4" t="inlineStr">
        <is>
          <t>Não vendido</t>
        </is>
      </c>
      <c r="D96" s="4" t="inlineStr">
        <is>
          <t>84</t>
        </is>
      </c>
      <c r="E96" s="5" t="inlineStr">
        <is>
          <t>16.500,00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=HYPERLINK("https://www.leilaoonline.com.br/lote/detalhe/9504", "5523")</f>
      </c>
      <c r="B97" s="4" t="s">
        <f>=HYPERLINK("https://www.leilaoonline.com.br/lote/detalhe/9504", " HIDROROL (ROLÃO COM MOTOR), FR117111, UND BONFIM")</f>
      </c>
      <c r="C97" s="4" t="inlineStr">
        <is>
          <t>Vendido</t>
        </is>
      </c>
      <c r="D97" s="4" t="inlineStr">
        <is>
          <t>57</t>
        </is>
      </c>
      <c r="E97" s="5" t="inlineStr">
        <is>
          <t>10.950,00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=HYPERLINK("https://www.leilaoonline.com.br/lote/detalhe/9500", "5524")</f>
      </c>
      <c r="B98" s="4" t="s">
        <f>=HYPERLINK("https://www.leilaoonline.com.br/lote/detalhe/9500", " MF 275 4X2, ANO 1993- SÉRIE/CHASSI 2287041195, FR115459, UND BONFIM")</f>
      </c>
      <c r="C98" s="4" t="inlineStr">
        <is>
          <t>Vendido</t>
        </is>
      </c>
      <c r="D98" s="4" t="inlineStr">
        <is>
          <t>62</t>
        </is>
      </c>
      <c r="E98" s="5" t="inlineStr">
        <is>
          <t>23.000,00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=HYPERLINK("https://www.leilaoonline.com.br/lote/detalhe/9498", "5525")</f>
      </c>
      <c r="B99" s="4" t="s">
        <f>=HYPERLINK("https://www.leilaoonline.com.br/lote/detalhe/9498", " MF 290 4X2, ANO 1993- SÉRIE/CHASSI 2287039645, FR115411, UND BONFIM")</f>
      </c>
      <c r="C99" s="4" t="inlineStr">
        <is>
          <t>Vendido</t>
        </is>
      </c>
      <c r="D99" s="4" t="inlineStr">
        <is>
          <t>77</t>
        </is>
      </c>
      <c r="E99" s="5" t="inlineStr">
        <is>
          <t>24.750,00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=HYPERLINK("https://www.leilaoonline.com.br/lote/detalhe/9505", "5526")</f>
      </c>
      <c r="B100" s="4" t="s">
        <f>=HYPERLINK("https://www.leilaoonline.com.br/lote/detalhe/9505", " TRANSBORDO SERMAG 12 T, ANO 2009 FR38345, UND BONFIM")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1.600,00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=HYPERLINK("https://www.leilaoonline.com.br/lote/detalhe/9506", "5527")</f>
      </c>
      <c r="B101" s="4" t="s">
        <f>=HYPERLINK("https://www.leilaoonline.com.br/lote/detalhe/9506", " TRANSBORDO SERMAG 12 T, ANO 2009 FR38341, UND BONFIM")</f>
      </c>
      <c r="C101" s="4" t="inlineStr">
        <is>
          <t>Não vendido</t>
        </is>
      </c>
      <c r="D101" s="4" t="inlineStr">
        <is>
          <t>20</t>
        </is>
      </c>
      <c r="E101" s="5" t="inlineStr">
        <is>
          <t>4.000,00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=HYPERLINK("https://www.leilaoonline.com.br/lote/detalhe/9497", "5528")</f>
      </c>
      <c r="B102" s="4" t="s">
        <f>=HYPERLINK("https://www.leilaoonline.com.br/lote/detalhe/9497", " MF 290 4X2, ANO 1993- SÉRIE/CHASSI 2287039644, FR115413, UND BONFIM")</f>
      </c>
      <c r="C102" s="4" t="inlineStr">
        <is>
          <t>Vendido</t>
        </is>
      </c>
      <c r="D102" s="4" t="inlineStr">
        <is>
          <t>53</t>
        </is>
      </c>
      <c r="E102" s="5" t="inlineStr">
        <is>
          <t>23.000,00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=HYPERLINK("https://www.leilaoonline.com.br/lote/detalhe/9432", "8329")</f>
      </c>
      <c r="B103" s="4" t="s">
        <f>=HYPERLINK("https://www.leilaoonline.com.br/lote/detalhe/9432", " VOLVO/NL12 410 6X4, ANO/MOD 95/95, PLACA BZE6378, COR BRANCA, FR65017, UND RAFARD ")</f>
      </c>
      <c r="C103" s="4" t="inlineStr">
        <is>
          <t>Vendido</t>
        </is>
      </c>
      <c r="D103" s="4" t="inlineStr">
        <is>
          <t>29</t>
        </is>
      </c>
      <c r="E103" s="5" t="inlineStr">
        <is>
          <t>26.500,00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=HYPERLINK("https://www.leilaoonline.com.br/lote/detalhe/9434", "8330")</f>
      </c>
      <c r="B104" s="4" t="s">
        <f>=HYPERLINK("https://www.leilaoonline.com.br/lote/detalhe/9434", " CAMINHÃO SCANIA/R113 E 6X4 360, ANO/MOD 92/92, PLACA BIJ2841, COR BRANCA, FR139141, UND RAFARD ")</f>
      </c>
      <c r="C104" s="4" t="inlineStr">
        <is>
          <t>Vendido</t>
        </is>
      </c>
      <c r="D104" s="4" t="inlineStr">
        <is>
          <t>20</t>
        </is>
      </c>
      <c r="E104" s="5" t="inlineStr">
        <is>
          <t>26.000,00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=HYPERLINK("https://www.leilaoonline.com.br/lote/detalhe/9431", "8331")</f>
      </c>
      <c r="B105" s="4" t="s">
        <f>=HYPERLINK("https://www.leilaoonline.com.br/lote/detalhe/9431", " VALMET 1780 4X4, ANO 2003, SÉRIE/CHASSI 17804396208, FR139350 , UND RAFARD")</f>
      </c>
      <c r="C105" s="4" t="inlineStr">
        <is>
          <t>Não vendido</t>
        </is>
      </c>
      <c r="D105" s="4" t="inlineStr">
        <is>
          <t>82</t>
        </is>
      </c>
      <c r="E105" s="5" t="inlineStr">
        <is>
          <t>32.000,00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=HYPERLINK("https://www.leilaoonline.com.br/lote/detalhe/9151", "8352")</f>
      </c>
      <c r="B106" s="4" t="s">
        <f>=HYPERLINK("https://www.leilaoonline.com.br/lote/detalhe/9151", "SONDA  AMOSTRA DEDINI, Nº IMOB. BAR2-113953-0, UND RAFARD")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750,00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=HYPERLINK("https://www.leilaoonline.com.br/lote/detalhe/9146", "8358")</f>
      </c>
      <c r="B107" s="4" t="s">
        <f>=HYPERLINK("https://www.leilaoonline.com.br/lote/detalhe/9146", " MESA XAROPE, S/FR, UND RAFARD")</f>
      </c>
      <c r="C107" s="4" t="inlineStr">
        <is>
          <t>Não vendido</t>
        </is>
      </c>
      <c r="D107" s="4" t="inlineStr">
        <is>
          <t>15</t>
        </is>
      </c>
      <c r="E107" s="5" t="inlineStr">
        <is>
          <t>5.100,00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=HYPERLINK("https://www.leilaoonline.com.br/lote/detalhe/9438", "9070")</f>
      </c>
      <c r="B108" s="4" t="s">
        <f>=HYPERLINK("https://www.leilaoonline.com.br/lote/detalhe/9438", " CAMINHÃO VOLVO/NL12 410 6X4, ANO/MOD 95/95, PLACA BZE6383, COR BRANCA,  FR65016, UND SÃO FRANCISCO  ")</f>
      </c>
      <c r="C108" s="4" t="inlineStr">
        <is>
          <t>Vendido</t>
        </is>
      </c>
      <c r="D108" s="4" t="inlineStr">
        <is>
          <t>38</t>
        </is>
      </c>
      <c r="E108" s="5" t="inlineStr">
        <is>
          <t>31.500,00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=HYPERLINK("https://www.leilaoonline.com.br/lote/detalhe/9166", "9165")</f>
      </c>
      <c r="B109" s="4" t="s">
        <f>=HYPERLINK("https://www.leilaoonline.com.br/lote/detalhe/9166", "CHEVROLET/S10 LS, ANO/MOD 13/13, FLEX, PLACA FEP2124, FR140002, UND SÃO FRANCISCO")</f>
      </c>
      <c r="C109" s="4" t="inlineStr">
        <is>
          <t>Vendido</t>
        </is>
      </c>
      <c r="D109" s="4" t="inlineStr">
        <is>
          <t>46</t>
        </is>
      </c>
      <c r="E109" s="5" t="inlineStr">
        <is>
          <t>37.500,00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=HYPERLINK("https://www.leilaoonline.com.br/lote/detalhe/9435", "9166")</f>
      </c>
      <c r="B110" s="4" t="s">
        <f>=HYPERLINK("https://www.leilaoonline.com.br/lote/detalhe/9435", " CAMINHÃO VOLVO/NL12 410 6X4, COM TANQUE E EQUIPAMENTOS, ANO/MOD 95/95, PLACA BZE6382, COR BRANCA, FR65015, UND SÃO FRANCISCO ")</f>
      </c>
      <c r="C110" s="4" t="inlineStr">
        <is>
          <t>Vendido</t>
        </is>
      </c>
      <c r="D110" s="4" t="inlineStr">
        <is>
          <t>43</t>
        </is>
      </c>
      <c r="E110" s="5" t="inlineStr">
        <is>
          <t>34.000,00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=HYPERLINK("https://www.leilaoonline.com.br/lote/detalhe/9439", "9167")</f>
      </c>
      <c r="B111" s="4" t="s">
        <f>=HYPERLINK("https://www.leilaoonline.com.br/lote/detalhe/9439", " VALTRA BH180 4X4), FR61013, UND SÃO FRANCISCO  ")</f>
      </c>
      <c r="C111" s="4" t="inlineStr">
        <is>
          <t>Vendido</t>
        </is>
      </c>
      <c r="D111" s="4" t="inlineStr">
        <is>
          <t>97</t>
        </is>
      </c>
      <c r="E111" s="5" t="inlineStr">
        <is>
          <t>31.750,00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=HYPERLINK("https://www.leilaoonline.com.br/lote/detalhe/9442", "9168")</f>
      </c>
      <c r="B112" s="4" t="s">
        <f>=HYPERLINK("https://www.leilaoonline.com.br/lote/detalhe/9442", " CASE MX 240 MAGNUM 4X4), FR100050, UND SÃO FRANCISCO  ")</f>
      </c>
      <c r="C112" s="4" t="inlineStr">
        <is>
          <t>Não vendido</t>
        </is>
      </c>
      <c r="D112" s="4" t="inlineStr">
        <is>
          <t>75</t>
        </is>
      </c>
      <c r="E112" s="5" t="inlineStr">
        <is>
          <t>32.000,00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=HYPERLINK("https://www.leilaoonline.com.br/lote/detalhe/9441", "9170")</f>
      </c>
      <c r="B113" s="4" t="s">
        <f>=HYPERLINK("https://www.leilaoonline.com.br/lote/detalhe/9441", " MOTOR ESTACIONARIO COMPLETO), INV. 69271, UND SÃO FRANCISCO  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3.900,00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=HYPERLINK("https://www.leilaoonline.com.br/lote/detalhe/9440", "9171")</f>
      </c>
      <c r="B114" s="4" t="s">
        <f>=HYPERLINK("https://www.leilaoonline.com.br/lote/detalhe/9440", " VALMET 785 4X4), FR30066, UND SÃO FRANCISCO  ")</f>
      </c>
      <c r="C114" s="4" t="inlineStr">
        <is>
          <t>Vendido</t>
        </is>
      </c>
      <c r="D114" s="4" t="inlineStr">
        <is>
          <t>113</t>
        </is>
      </c>
      <c r="E114" s="5" t="inlineStr">
        <is>
          <t>35.900,00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=HYPERLINK("https://www.leilaoonline.com.br/lote/detalhe/9433", "9172")</f>
      </c>
      <c r="B115" s="4" t="s">
        <f>=HYPERLINK("https://www.leilaoonline.com.br/lote/detalhe/9433", "CAMINHÃO  VOLVO/NL12 410 6X4R EDC, ANO/MOD 96/96, PLACA CCI7057, COR BRANCA, FR65022, UND SÃO FRANCISCO      ")</f>
      </c>
      <c r="C115" s="4" t="inlineStr">
        <is>
          <t>Vendido</t>
        </is>
      </c>
      <c r="D115" s="4" t="inlineStr">
        <is>
          <t>48</t>
        </is>
      </c>
      <c r="E115" s="5" t="inlineStr">
        <is>
          <t>36.000,00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=HYPERLINK("https://www.leilaoonline.com.br/lote/detalhe/9157", "11510")</f>
      </c>
      <c r="B116" s="4" t="s">
        <f>=HYPERLINK("https://www.leilaoonline.com.br/lote/detalhe/9157", " REBOQUE GUERRA CANA PICADA, ANO/MOD 2008/09, PLACA EFX3881, FR133016, UND SERRA")</f>
      </c>
      <c r="C116" s="4" t="inlineStr">
        <is>
          <t>Vendido</t>
        </is>
      </c>
      <c r="D116" s="4" t="inlineStr">
        <is>
          <t>29</t>
        </is>
      </c>
      <c r="E116" s="5" t="inlineStr">
        <is>
          <t>12.050,00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=HYPERLINK("https://www.leilaoonline.com.br/lote/detalhe/9164", "11511")</f>
      </c>
      <c r="B117" s="4" t="s">
        <f>=HYPERLINK("https://www.leilaoonline.com.br/lote/detalhe/9164", " REBOQUE RANDON  CANA PICADA, ANO/MOD 2008, PLACA DWH0023, FR10243, UND SERRA")</f>
      </c>
      <c r="C117" s="4" t="inlineStr">
        <is>
          <t>Vendido</t>
        </is>
      </c>
      <c r="D117" s="4" t="inlineStr">
        <is>
          <t>42</t>
        </is>
      </c>
      <c r="E117" s="5" t="inlineStr">
        <is>
          <t>13.850,00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=HYPERLINK("https://www.leilaoonline.com.br/lote/detalhe/9165", "11514")</f>
      </c>
      <c r="B118" s="4" t="s">
        <f>=HYPERLINK("https://www.leilaoonline.com.br/lote/detalhe/9165", " REBOQUE GUERRA CANA PICADA, ANO/MOD 2008/09, PLACA EFX3821, FR133023, UND SERRA")</f>
      </c>
      <c r="C118" s="4" t="inlineStr">
        <is>
          <t>Vendido</t>
        </is>
      </c>
      <c r="D118" s="4" t="inlineStr">
        <is>
          <t>36</t>
        </is>
      </c>
      <c r="E118" s="5" t="inlineStr">
        <is>
          <t>12.350,00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=HYPERLINK("https://www.leilaoonline.com.br/lote/detalhe/9152", "11515")</f>
      </c>
      <c r="B119" s="4" t="s">
        <f>=HYPERLINK("https://www.leilaoonline.com.br/lote/detalhe/9152", " REBOQUE GUERRA CANA PICADA, ANO/MOD 2008/09, PLACA EIG8142, FR133021, UND SERRA")</f>
      </c>
      <c r="C119" s="4" t="inlineStr">
        <is>
          <t>Vendido</t>
        </is>
      </c>
      <c r="D119" s="4" t="inlineStr">
        <is>
          <t>33</t>
        </is>
      </c>
      <c r="E119" s="5" t="inlineStr">
        <is>
          <t>12.650,00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=HYPERLINK("https://www.leilaoonline.com.br/lote/detalhe/9324", "11522")</f>
      </c>
      <c r="B120" s="4" t="s">
        <f>=HYPERLINK("https://www.leilaoonline.com.br/lote/detalhe/9324", " REBOQUE GUERRA CANA PICADA, ANO/MOD 2008/09, PLACA EIG8024, FR133014, UND SERRA")</f>
      </c>
      <c r="C120" s="4" t="inlineStr">
        <is>
          <t>Não vendido</t>
        </is>
      </c>
      <c r="D120" s="4" t="inlineStr">
        <is>
          <t>9</t>
        </is>
      </c>
      <c r="E120" s="5" t="inlineStr">
        <is>
          <t>8.300,00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=HYPERLINK("https://www.leilaoonline.com.br/lote/detalhe/9144", "11529")</f>
      </c>
      <c r="B121" s="4" t="s">
        <f>=HYPERLINK("https://www.leilaoonline.com.br/lote/detalhe/9144", " GM/S10 ADVANTAGE D, ANO/MOD 2009/2010, PLACA EGR0591, FLEX, FR58124, UND SERRA")</f>
      </c>
      <c r="C121" s="4" t="inlineStr">
        <is>
          <t>Não vendido</t>
        </is>
      </c>
      <c r="D121" s="4" t="inlineStr">
        <is>
          <t>28</t>
        </is>
      </c>
      <c r="E121" s="5" t="inlineStr">
        <is>
          <t>17.250,00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=HYPERLINK("https://www.leilaoonline.com.br/lote/detalhe/9531", "11530")</f>
      </c>
      <c r="B122" s="4" t="s">
        <f>=HYPERLINK("https://www.leilaoonline.com.br/lote/detalhe/9531", " REBOQUE CANA PICADA,ANO 2008 PLACA EIG8131,  FR133013, UND SERRA")</f>
      </c>
      <c r="C122" s="4" t="inlineStr">
        <is>
          <t>Não vendido</t>
        </is>
      </c>
      <c r="D122" s="4" t="inlineStr">
        <is>
          <t>19</t>
        </is>
      </c>
      <c r="E122" s="5" t="inlineStr">
        <is>
          <t>10.100,00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=HYPERLINK("https://www.leilaoonline.com.br/lote/detalhe/9534", "11531")</f>
      </c>
      <c r="B123" s="4" t="s">
        <f>=HYPERLINK("https://www.leilaoonline.com.br/lote/detalhe/9534", " REBOQUE CANA PICADA,ANO 2008 PLACA  EDN6328,  FR133005, UND SERRA")</f>
      </c>
      <c r="C123" s="4" t="inlineStr">
        <is>
          <t>Vendido</t>
        </is>
      </c>
      <c r="D123" s="4" t="inlineStr">
        <is>
          <t>30</t>
        </is>
      </c>
      <c r="E123" s="5" t="inlineStr">
        <is>
          <t>11.750,00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=HYPERLINK("https://www.leilaoonline.com.br/lote/detalhe/9513", "12105")</f>
      </c>
      <c r="B124" s="4" t="s">
        <f>=HYPERLINK("https://www.leilaoonline.com.br/lote/detalhe/9513", " MF 4291 4X4 4RM, ANO 2010 SÉRIE/CHASSI 4291305186, FR93035, UND JUNQUEIRA")</f>
      </c>
      <c r="C124" s="4" t="inlineStr">
        <is>
          <t>Vendido</t>
        </is>
      </c>
      <c r="D124" s="4" t="inlineStr">
        <is>
          <t>137</t>
        </is>
      </c>
      <c r="E124" s="5" t="inlineStr">
        <is>
          <t>51.750,00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=HYPERLINK("https://www.leilaoonline.com.br/lote/detalhe/9523", "12120")</f>
      </c>
      <c r="B125" s="4" t="s">
        <f>=HYPERLINK("https://www.leilaoonline.com.br/lote/detalhe/9523", " MOTOR EST.BRANCO BD710CFE, FR92832, UND JUNQUEIRA")</f>
      </c>
      <c r="C125" s="4" t="inlineStr">
        <is>
          <t>Não vendido</t>
        </is>
      </c>
      <c r="D125" s="4" t="inlineStr">
        <is>
          <t>6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=HYPERLINK("https://www.leilaoonline.com.br/lote/detalhe/9527", "12121")</f>
      </c>
      <c r="B126" s="4" t="s">
        <f>=HYPERLINK("https://www.leilaoonline.com.br/lote/detalhe/9527", " CARROCERIA COMBOIO - SEM DOCUMENTO, FR92092, UND JUNQUEIRA")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=HYPERLINK("https://www.leilaoonline.com.br/lote/detalhe/9522", "12132")</f>
      </c>
      <c r="B127" s="4" t="s">
        <f>=HYPERLINK("https://www.leilaoonline.com.br/lote/detalhe/9522", " CARRETA ABRIGO FAB.PRÓPRI - SEM DOCUMENTO, FR92702, UND JUNQUEIRA")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=HYPERLINK("https://www.leilaoonline.com.br/lote/detalhe/9520", "12141")</f>
      </c>
      <c r="B128" s="4" t="s">
        <f>=HYPERLINK("https://www.leilaoonline.com.br/lote/detalhe/9520", " MOTOR CA. ABRIGO S.IZABEL, FR92807, UND JUNQUEIRA")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=HYPERLINK("https://www.leilaoonline.com.br/lote/detalhe/9526", "12176")</f>
      </c>
      <c r="B129" s="4" t="s">
        <f>=HYPERLINK("https://www.leilaoonline.com.br/lote/detalhe/9526", " CARRETA TORTA DE FILTRO - SEM DOCUMENTO,- FR92629, UND JUNQUEIRA")</f>
      </c>
      <c r="C129" s="4" t="inlineStr">
        <is>
          <t>Vendido</t>
        </is>
      </c>
      <c r="D129" s="4" t="inlineStr">
        <is>
          <t>14</t>
        </is>
      </c>
      <c r="E129" s="5" t="inlineStr">
        <is>
          <t>2.600,00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=HYPERLINK("https://www.leilaoonline.com.br/lote/detalhe/9528", "12200")</f>
      </c>
      <c r="B130" s="4" t="s">
        <f>=HYPERLINK("https://www.leilaoonline.com.br/lote/detalhe/9528", " ADUBADEIRA DE SUPERFICIE, FR92759, UND JUNQUEIRA")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700,00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=HYPERLINK("https://www.leilaoonline.com.br/lote/detalhe/9153", "12245")</f>
      </c>
      <c r="B131" s="4" t="s">
        <f>=HYPERLINK("https://www.leilaoonline.com.br/lote/detalhe/9153", "GM/S10 ADVANTAGE D , ANO 2010/11, PLACA EAA9752, FLEX, FR92283, UND JUNQUEIRA")</f>
      </c>
      <c r="C131" s="4" t="inlineStr">
        <is>
          <t>Não vendido</t>
        </is>
      </c>
      <c r="D131" s="4" t="inlineStr">
        <is>
          <t>32</t>
        </is>
      </c>
      <c r="E131" s="5" t="inlineStr">
        <is>
          <t>17.750,00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=HYPERLINK("https://www.leilaoonline.com.br/lote/detalhe/9180", "12247")</f>
      </c>
      <c r="B132" s="4" t="s">
        <f>=HYPERLINK("https://www.leilaoonline.com.br/lote/detalhe/9180", "ESTUFA ODONTOLÓGICA, INVENT 181423, UND JUNQUEIRA")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50,00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=HYPERLINK("https://www.leilaoonline.com.br/lote/detalhe/9507", "12249")</f>
      </c>
      <c r="B133" s="4" t="s">
        <f>=HYPERLINK("https://www.leilaoonline.com.br/lote/detalhe/9507", " CAMINHÕES VW 26-220 6X4, ANO 2010 PLACA  EAA9553, - COM CARROCERIA MUNK, FR92328/FR92019/FR92022,  UND JUNQUEIRA")</f>
      </c>
      <c r="C133" s="4" t="inlineStr">
        <is>
          <t>Não vendido</t>
        </is>
      </c>
      <c r="D133" s="4" t="inlineStr">
        <is>
          <t>146</t>
        </is>
      </c>
      <c r="E133" s="5" t="inlineStr">
        <is>
          <t>105.000,00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=HYPERLINK("https://www.leilaoonline.com.br/lote/detalhe/9512", "12250")</f>
      </c>
      <c r="B134" s="4" t="s">
        <f>=HYPERLINK("https://www.leilaoonline.com.br/lote/detalhe/9512", " CASE MX 240 MAGNUM 4X4, ANO 2010 FR93320, UND JUNQUEIRA")</f>
      </c>
      <c r="C134" s="4" t="inlineStr">
        <is>
          <t>Não vendido</t>
        </is>
      </c>
      <c r="D134" s="4" t="inlineStr">
        <is>
          <t>103</t>
        </is>
      </c>
      <c r="E134" s="5" t="inlineStr">
        <is>
          <t>65.500,00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=HYPERLINK("https://www.leilaoonline.com.br/lote/detalhe/9518", "12251")</f>
      </c>
      <c r="B135" s="4" t="s">
        <f>=HYPERLINK("https://www.leilaoonline.com.br/lote/detalhe/9518", " DOLLY RANDON - SEM DIREITO A DOCUMENTO, ANO 2001 FR66072, UND JUNQUEIRA")</f>
      </c>
      <c r="C135" s="4" t="inlineStr">
        <is>
          <t>Vendido</t>
        </is>
      </c>
      <c r="D135" s="4" t="inlineStr">
        <is>
          <t>21</t>
        </is>
      </c>
      <c r="E135" s="5" t="inlineStr">
        <is>
          <t>2.400,00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=HYPERLINK("https://www.leilaoonline.com.br/lote/detalhe/9517", "12252")</f>
      </c>
      <c r="B136" s="4" t="s">
        <f>=HYPERLINK("https://www.leilaoonline.com.br/lote/detalhe/9517", " DOLLY RANDON - SEM DIREITO A DOCUMENTO, ANO 1986 FR66132, UND JUNQUEIRA")</f>
      </c>
      <c r="C136" s="4" t="inlineStr">
        <is>
          <t>Vendido</t>
        </is>
      </c>
      <c r="D136" s="4" t="inlineStr">
        <is>
          <t>23</t>
        </is>
      </c>
      <c r="E136" s="5" t="inlineStr">
        <is>
          <t>2.600,00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=HYPERLINK("https://www.leilaoonline.com.br/lote/detalhe/9521", "12253")</f>
      </c>
      <c r="B137" s="4" t="s">
        <f>=HYPERLINK("https://www.leilaoonline.com.br/lote/detalhe/9521", " DOLLY RANDON  - SEM DIREITO A DOCUMENTO, ANO 1995 FR22611, UND JUNQUEIRA")</f>
      </c>
      <c r="C137" s="4" t="inlineStr">
        <is>
          <t>Vendido</t>
        </is>
      </c>
      <c r="D137" s="4" t="inlineStr">
        <is>
          <t>8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=HYPERLINK("https://www.leilaoonline.com.br/lote/detalhe/9524", "12254")</f>
      </c>
      <c r="B138" s="4" t="s">
        <f>=HYPERLINK("https://www.leilaoonline.com.br/lote/detalhe/9524", " CARRETA TANQUE 5000LITROS - SEM DOCUMENTO, FR122329, UND JUNQUEIRA")</f>
      </c>
      <c r="C138" s="4" t="inlineStr">
        <is>
          <t>Não vendido</t>
        </is>
      </c>
      <c r="D138" s="4" t="inlineStr">
        <is>
          <t>19</t>
        </is>
      </c>
      <c r="E138" s="5" t="inlineStr">
        <is>
          <t>2.300,00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=HYPERLINK("https://www.leilaoonline.com.br/lote/detalhe/9511", "12255")</f>
      </c>
      <c r="B139" s="4" t="s">
        <f>=HYPERLINK("https://www.leilaoonline.com.br/lote/detalhe/9511", " VALTRA BH180 4X4, ANO 2006 SÉRIE/CHASSI BH184624462, FR116002, UND JUNQUEIRA")</f>
      </c>
      <c r="C139" s="4" t="inlineStr">
        <is>
          <t>Vendido</t>
        </is>
      </c>
      <c r="D139" s="4" t="inlineStr">
        <is>
          <t>48</t>
        </is>
      </c>
      <c r="E139" s="5" t="inlineStr">
        <is>
          <t>35.000,00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=HYPERLINK("https://www.leilaoonline.com.br/lote/detalhe/9508", "12256")</f>
      </c>
      <c r="B140" s="4" t="s">
        <f>=HYPERLINK("https://www.leilaoonline.com.br/lote/detalhe/9508", " CHEVROLET S10, ANO 2009 PLACA EAA9373,  FR92286, UND JUNQUEIRA")</f>
      </c>
      <c r="C140" s="4" t="inlineStr">
        <is>
          <t>Não vendido</t>
        </is>
      </c>
      <c r="D140" s="4" t="inlineStr">
        <is>
          <t>40</t>
        </is>
      </c>
      <c r="E140" s="5" t="inlineStr">
        <is>
          <t>16.750,00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=HYPERLINK("https://www.leilaoonline.com.br/lote/detalhe/9510", "12260")</f>
      </c>
      <c r="B141" s="4" t="s">
        <f>=HYPERLINK("https://www.leilaoonline.com.br/lote/detalhe/9510", " CAMINHAO SCANIA P124CA 6X4 (NÃO BASCULA), ANO 2003 PLACA DHH4712,  FR52864, UND JUNQUEIRA")</f>
      </c>
      <c r="C141" s="4" t="inlineStr">
        <is>
          <t>Vendido</t>
        </is>
      </c>
      <c r="D141" s="4" t="inlineStr">
        <is>
          <t>68</t>
        </is>
      </c>
      <c r="E141" s="5" t="inlineStr">
        <is>
          <t>39.500,00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=HYPERLINK("https://www.leilaoonline.com.br/lote/detalhe/9515", "12261")</f>
      </c>
      <c r="B142" s="4" t="s">
        <f>=HYPERLINK("https://www.leilaoonline.com.br/lote/detalhe/9515", " PRANCHA 2 EIXOS USICAMP, ANO 2009, PLACA EIJ1051,  FR10255, UND JUNQUEIRA")</f>
      </c>
      <c r="C142" s="4" t="inlineStr">
        <is>
          <t>Vendido</t>
        </is>
      </c>
      <c r="D142" s="4" t="inlineStr">
        <is>
          <t>19</t>
        </is>
      </c>
      <c r="E142" s="5" t="inlineStr">
        <is>
          <t>40.000,00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=HYPERLINK("https://www.leilaoonline.com.br/lote/detalhe/9532", "12262")</f>
      </c>
      <c r="B143" s="4" t="s">
        <f>=HYPERLINK("https://www.leilaoonline.com.br/lote/detalhe/9532", " 17 PNEUS USADOS, S/FR, VIDE DESCRITIVO DE ITENS, UND JUNQUEIRA")</f>
      </c>
      <c r="C143" s="4" t="inlineStr">
        <is>
          <t>Vendido</t>
        </is>
      </c>
      <c r="D143" s="4" t="inlineStr">
        <is>
          <t>30</t>
        </is>
      </c>
      <c r="E143" s="5" t="inlineStr">
        <is>
          <t>3.900,00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=HYPERLINK("https://www.leilaoonline.com.br/lote/detalhe/9530", "12263")</f>
      </c>
      <c r="B144" s="4" t="s">
        <f>=HYPERLINK("https://www.leilaoonline.com.br/lote/detalhe/9530", " CARROCERIA (LOTE APENAS CARROCERIA) - SEM DOCUMENTO, FR92020, UND JUNQUEIRA")</f>
      </c>
      <c r="C144" s="4" t="inlineStr">
        <is>
          <t>Não vendido</t>
        </is>
      </c>
      <c r="D144" s="4" t="inlineStr">
        <is>
          <t>15</t>
        </is>
      </c>
      <c r="E144" s="5" t="inlineStr">
        <is>
          <t>2.650,00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=HYPERLINK("https://www.leilaoonline.com.br/lote/detalhe/9514", "12264")</f>
      </c>
      <c r="B145" s="4" t="s">
        <f>=HYPERLINK("https://www.leilaoonline.com.br/lote/detalhe/9514", " MF 4291 4X4 4RM, ANO 2010 SÉRIE/CHASSI 4291304042, FR93030, UND JUNQUEIRA")</f>
      </c>
      <c r="C145" s="4" t="inlineStr">
        <is>
          <t>Vendido</t>
        </is>
      </c>
      <c r="D145" s="4" t="inlineStr">
        <is>
          <t>90</t>
        </is>
      </c>
      <c r="E145" s="5" t="inlineStr">
        <is>
          <t>59.500,00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=HYPERLINK("https://www.leilaoonline.com.br/lote/detalhe/9525", "12266")</f>
      </c>
      <c r="B146" s="4" t="s">
        <f>=HYPERLINK("https://www.leilaoonline.com.br/lote/detalhe/9525", " CARRETA SERVIÇOS DIVERSOS - SEM DOCUMENTO, FR67120, UND JUNQUEIRA")</f>
      </c>
      <c r="C146" s="4" t="inlineStr">
        <is>
          <t>Vendido</t>
        </is>
      </c>
      <c r="D146" s="4" t="inlineStr">
        <is>
          <t>4</t>
        </is>
      </c>
      <c r="E146" s="5" t="inlineStr">
        <is>
          <t>1.000,00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=HYPERLINK("https://www.leilaoonline.com.br/lote/detalhe/9529", "12267")</f>
      </c>
      <c r="B147" s="4" t="s">
        <f>=HYPERLINK("https://www.leilaoonline.com.br/lote/detalhe/9529", " 1 SULCADOR E 1 SUPER CULTIV. ADUBADE DMB, FR92730/ FR92732, UND JUNQUEIRA")</f>
      </c>
      <c r="C147" s="4" t="inlineStr">
        <is>
          <t>Não vendido</t>
        </is>
      </c>
      <c r="D147" s="4" t="inlineStr">
        <is>
          <t>45</t>
        </is>
      </c>
      <c r="E147" s="5" t="inlineStr">
        <is>
          <t>2.400,00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=HYPERLINK("https://www.leilaoonline.com.br/lote/detalhe/9516", "12268")</f>
      </c>
      <c r="B148" s="4" t="s">
        <f>=HYPERLINK("https://www.leilaoonline.com.br/lote/detalhe/9516", " S.REBOQUE USICAMP 11,80 M - SEM DOLLY, ANO 2006 PLACA DGX0542, FR93619, UND JUNQUEIRA")</f>
      </c>
      <c r="C148" s="4" t="inlineStr">
        <is>
          <t>Não vendido</t>
        </is>
      </c>
      <c r="D148" s="4" t="inlineStr">
        <is>
          <t>92</t>
        </is>
      </c>
      <c r="E148" s="5" t="inlineStr">
        <is>
          <t>21.750,00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=HYPERLINK("https://www.leilaoonline.com.br/lote/detalhe/9519", "12269")</f>
      </c>
      <c r="B149" s="4" t="s">
        <f>=HYPERLINK("https://www.leilaoonline.com.br/lote/detalhe/9519", " S.REBOQUE USICAMP 11,80 M, ANO 2006 PLACA DGX0531, FR93617, UND JUNQUEIRA")</f>
      </c>
      <c r="C149" s="4" t="inlineStr">
        <is>
          <t>Não vendido</t>
        </is>
      </c>
      <c r="D149" s="4" t="inlineStr">
        <is>
          <t>104</t>
        </is>
      </c>
      <c r="E149" s="5" t="inlineStr">
        <is>
          <t>23.250,00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=HYPERLINK("https://www.leilaoonline.com.br/lote/detalhe/9429", "15261")</f>
      </c>
      <c r="B150" s="4" t="s">
        <f>=HYPERLINK("https://www.leilaoonline.com.br/lote/detalhe/9429", " DIVERSAS PEÇAS AUTOMOTIVAS DIVERSAS (APROX. 10 PALLETS),S/FR, UND BOM RETIRO")</f>
      </c>
      <c r="C150" s="4" t="inlineStr">
        <is>
          <t>Vendido</t>
        </is>
      </c>
      <c r="D150" s="4" t="inlineStr">
        <is>
          <t>12</t>
        </is>
      </c>
      <c r="E150" s="5" t="inlineStr">
        <is>
          <t>2.400,00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=HYPERLINK("https://www.leilaoonline.com.br/lote/detalhe/9428", "15262")</f>
      </c>
      <c r="B151" s="4" t="s">
        <f>=HYPERLINK("https://www.leilaoonline.com.br/lote/detalhe/9428", " 2 MOTORES, S/FR, UND BOM RETIRO ")</f>
      </c>
      <c r="C151" s="4" t="inlineStr">
        <is>
          <t>Vendido</t>
        </is>
      </c>
      <c r="D151" s="4" t="inlineStr">
        <is>
          <t>12</t>
        </is>
      </c>
      <c r="E151" s="5" t="inlineStr">
        <is>
          <t>3.300,00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=HYPERLINK("https://www.leilaoonline.com.br/lote/detalhe/9426", "15263")</f>
      </c>
      <c r="B152" s="4" t="s">
        <f>=HYPERLINK("https://www.leilaoonline.com.br/lote/detalhe/9426", " TALHA COM ESTRUTURA, S/FR, UND BOM RETIRO")</f>
      </c>
      <c r="C152" s="4" t="inlineStr">
        <is>
          <t>Não vendido</t>
        </is>
      </c>
      <c r="D152" s="4" t="inlineStr">
        <is>
          <t>2</t>
        </is>
      </c>
      <c r="E152" s="5" t="inlineStr">
        <is>
          <t>1.200,00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=HYPERLINK("https://www.leilaoonline.com.br/lote/detalhe/9430", "15264")</f>
      </c>
      <c r="B153" s="4" t="s">
        <f>=HYPERLINK("https://www.leilaoonline.com.br/lote/detalhe/9430", " ESTRUTURA LEVANTE COM CONCHA E PISTÕES, S/FR, UND BOM RETIRO")</f>
      </c>
      <c r="C153" s="4" t="inlineStr">
        <is>
          <t>Vendido</t>
        </is>
      </c>
      <c r="D153" s="4" t="inlineStr">
        <is>
          <t>19</t>
        </is>
      </c>
      <c r="E153" s="5" t="inlineStr">
        <is>
          <t>3.450,00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=HYPERLINK("https://www.leilaoonline.com.br/lote/detalhe/9425", "15265")</f>
      </c>
      <c r="B154" s="4" t="s">
        <f>=HYPERLINK("https://www.leilaoonline.com.br/lote/detalhe/9425", " 2 SULCADOR  SENDO  UM 4 LINHAS FAB.PRO E UM DUAS LINHAS, FR37267/FR139753, UND BOM RETIRO")</f>
      </c>
      <c r="C154" s="4" t="inlineStr">
        <is>
          <t>Vendido</t>
        </is>
      </c>
      <c r="D154" s="4" t="inlineStr">
        <is>
          <t>23</t>
        </is>
      </c>
      <c r="E154" s="5" t="inlineStr">
        <is>
          <t>1.350,00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=HYPERLINK("https://www.leilaoonline.com.br/lote/detalhe/9427", "15266")</f>
      </c>
      <c r="B155" s="4" t="s">
        <f>=HYPERLINK("https://www.leilaoonline.com.br/lote/detalhe/9427", " CARROCERIA CANA INTERIA,  FR139170, UND BOM RETIRO")</f>
      </c>
      <c r="C155" s="4" t="inlineStr">
        <is>
          <t>Vendido</t>
        </is>
      </c>
      <c r="D155" s="4" t="inlineStr">
        <is>
          <t>3</t>
        </is>
      </c>
      <c r="E155" s="5" t="inlineStr">
        <is>
          <t>650,00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=HYPERLINK("https://www.leilaoonline.com.br/lote/detalhe/9181", "16183")</f>
      </c>
      <c r="B156" s="4" t="s">
        <f>=HYPERLINK("https://www.leilaoonline.com.br/lote/detalhe/9181", " TANQUE DIESEL, Nº IMOB. BAR2-90486-0, FR 208253, UND SANTA HELENA")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=HYPERLINK("https://www.leilaoonline.com.br/lote/detalhe/9160", "16204")</f>
      </c>
      <c r="B157" s="4" t="s">
        <f>=HYPERLINK("https://www.leilaoonline.com.br/lote/detalhe/9160", " CAMINHÃO VOLKSVAGEN VW/26.220 EURO3 WORKER , ANO 2007, PLACA DXP4512, FR 34083, UND SANTA HELENA")</f>
      </c>
      <c r="C157" s="4" t="inlineStr">
        <is>
          <t>Não vendido</t>
        </is>
      </c>
      <c r="D157" s="4" t="inlineStr">
        <is>
          <t>56</t>
        </is>
      </c>
      <c r="E157" s="5" t="inlineStr">
        <is>
          <t>41.000,00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=HYPERLINK("https://www.leilaoonline.com.br/lote/detalhe/9169", "16205")</f>
      </c>
      <c r="B158" s="4" t="s">
        <f>=HYPERLINK("https://www.leilaoonline.com.br/lote/detalhe/9169", " REDUTOR DE VELOCIDADE KRUPP, INV, 208295,IMOB. BAR2-90414-0, UND SANTA HELENA")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=HYPERLINK("https://www.leilaoonline.com.br/lote/detalhe/9159", "16206")</f>
      </c>
      <c r="B159" s="4" t="s">
        <f>=HYPERLINK("https://www.leilaoonline.com.br/lote/detalhe/9159", " TURBINA A VAPOR EQUIPE TE 500 2E, INV, 208298, IMOB, BAR2-91609-0, UND SANTA HELENA")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=HYPERLINK("https://www.leilaoonline.com.br/lote/detalhe/9177", "16207")</f>
      </c>
      <c r="B160" s="4" t="s">
        <f>=HYPERLINK("https://www.leilaoonline.com.br/lote/detalhe/9177", " TURBINA A VAPOR EQUIPE TE 500 2E, INV. 60198, IMOB. BAR2-91454-0, UND SANTA HELENA")</f>
      </c>
      <c r="C160" s="4" t="inlineStr">
        <is>
          <t>Vendido</t>
        </is>
      </c>
      <c r="D160" s="4" t="inlineStr">
        <is>
          <t>2</t>
        </is>
      </c>
      <c r="E160" s="5" t="inlineStr">
        <is>
          <t>400,00</t>
        </is>
      </c>
      <c r="F1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2026-05-01T20:53:44.00Z</dcterms:created>
  <dc:creator>Tellks Tecnologia</dc:creator>
  <cp:revision>0</cp:revision>
</cp:coreProperties>
</file>