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GUINDASTES - PÁ CARREGADEIRAS -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=HYPERLINK("https://www.leilaoonline.com.br/lote/detalhe/133105", "101")</f>
      </c>
      <c r="B11" s="4" t="s">
        <f>=HYPERLINK("https://www.leilaoonline.com.br/lote/detalhe/133105", "082-073-2022 - Caminhão munck MERCEDES BENZ ATEGO 1725, DIESEL, 2011/2011 - LOCALIZAÇÃO: João Neiva/ ES")</f>
      </c>
      <c r="C11" s="4" t="inlineStr">
        <is>
          <t>Não vendido</t>
        </is>
      </c>
      <c r="D11" s="4" t="inlineStr">
        <is>
          <t>65</t>
        </is>
      </c>
      <c r="E11" s="5" t="inlineStr">
        <is>
          <t>184.000,00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=HYPERLINK("https://www.leilaoonline.com.br/lote/detalhe/133106", "120")</f>
      </c>
      <c r="B12" s="4" t="s">
        <f>=HYPERLINK("https://www.leilaoonline.com.br/lote/detalhe/133106", "082-077-2022 - Varredeira KARCHER KMR 1700 D, 2010 - LOCALIZAÇÃO: Vitória/ ES")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=HYPERLINK("https://www.leilaoonline.com.br/lote/detalhe/133110", "199")</f>
      </c>
      <c r="B13" s="4" t="s">
        <f>=HYPERLINK("https://www.leilaoonline.com.br/lote/detalhe/133110", "I/ HYUNDAI, IX35, ANO 2010/2011 AUTOMÁTICO, PRETA, GASOLINA - BLINDADO - LOCALIZAÇÃO: SÃO PAULO/SP")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=HYPERLINK("https://www.leilaoonline.com.br/lote/detalhe/132478", "200")</f>
      </c>
      <c r="B14" s="4" t="s">
        <f>=HYPERLINK("https://www.leilaoonline.com.br/lote/detalhe/132478", " 082-044-2022 - AMBULÂNCIA MERCEDES BENZ, 313 CDI SPRINTER; ANO: 2005/2005 - LOC. VITORIA/ES")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=HYPERLINK("https://www.leilaoonline.com.br/lote/detalhe/132474", "201")</f>
      </c>
      <c r="B15" s="4" t="s">
        <f>=HYPERLINK("https://www.leilaoonline.com.br/lote/detalhe/132474", " 082-103-2022 - CAMINHÃO MERCEDES BENZ ATEGO 1725, ANO 2011/2011 - LOC. VITORIA/ES")</f>
      </c>
      <c r="C15" s="4" t="inlineStr">
        <is>
          <t>Vendido</t>
        </is>
      </c>
      <c r="D15" s="4" t="inlineStr">
        <is>
          <t>89</t>
        </is>
      </c>
      <c r="E15" s="5" t="inlineStr">
        <is>
          <t>173.000,00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=HYPERLINK("https://www.leilaoonline.com.br/lote/detalhe/132482", "202")</f>
      </c>
      <c r="B16" s="4" t="s">
        <f>=HYPERLINK("https://www.leilaoonline.com.br/lote/detalhe/132482", " 082-146-2022 - TRANSFORMADOR ABB - LOC. VITORIA/ES")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=HYPERLINK("https://www.leilaoonline.com.br/lote/detalhe/132477", "203")</f>
      </c>
      <c r="B17" s="4" t="s">
        <f>=HYPERLINK("https://www.leilaoonline.com.br/lote/detalhe/132477", " 082-310-2022 - TRATOR AGRÍCOLA; AGCO DO BRASIL MOD. 42974K01309; ANO 2011/2011. - LOC. VITORIA/ES")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197.000,00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=HYPERLINK("https://www.leilaoonline.com.br/lote/detalhe/132486", "204")</f>
      </c>
      <c r="B18" s="4" t="s">
        <f>=HYPERLINK("https://www.leilaoonline.com.br/lote/detalhe/132486", " 082-312-2022 - PÁ CARREGADEIRA CATERPILLAR, MOD 988B, ANO 1978/1978 - LOC. VITORIA/ES")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385.000,00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=HYPERLINK("https://www.leilaoonline.com.br/lote/detalhe/132473", "205")</f>
      </c>
      <c r="B19" s="4" t="s">
        <f>=HYPERLINK("https://www.leilaoonline.com.br/lote/detalhe/132473", " MCR-039-2022 - ESCAVADEIRA LIEBHERR; MOD R964C, ANO 2011 - LOC. CORUMBÁ/MS")</f>
      </c>
      <c r="C19" s="4" t="inlineStr">
        <is>
          <t>Vendido</t>
        </is>
      </c>
      <c r="D19" s="4" t="inlineStr">
        <is>
          <t>36</t>
        </is>
      </c>
      <c r="E19" s="5" t="inlineStr">
        <is>
          <t>65.000,00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=HYPERLINK("https://www.leilaoonline.com.br/lote/detalhe/132475", "206")</f>
      </c>
      <c r="B20" s="4" t="s">
        <f>=HYPERLINK("https://www.leilaoonline.com.br/lote/detalhe/132475", " MCR-040-2022 - PÁ CARREGADEIRA CATERPILLAR, MOD. 980H; ANO. 2012. - LOC. CORUMBÁ/MS")</f>
      </c>
      <c r="C20" s="4" t="inlineStr">
        <is>
          <t>Vendido</t>
        </is>
      </c>
      <c r="D20" s="4" t="inlineStr">
        <is>
          <t>174</t>
        </is>
      </c>
      <c r="E20" s="5" t="inlineStr">
        <is>
          <t>236.000,00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=HYPERLINK("https://www.leilaoonline.com.br/lote/detalhe/132476", "207")</f>
      </c>
      <c r="B21" s="4" t="s">
        <f>=HYPERLINK("https://www.leilaoonline.com.br/lote/detalhe/132476", " MRB-EQ-002-2022 - TORRRE DE ILUMINAÇÃO VIPART; MOD. RPLT-600C; ANO 2012 - LOC. MARABÁ/PA")</f>
      </c>
      <c r="C21" s="4" t="inlineStr">
        <is>
          <t>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=HYPERLINK("https://www.leilaoonline.com.br/lote/detalhe/132480", "208")</f>
      </c>
      <c r="B22" s="4" t="s">
        <f>=HYPERLINK("https://www.leilaoonline.com.br/lote/detalhe/132480", " MRB-EQ-008-2022 - GERADOR 440VCS 550KVA; NCM/SH; LEON HEIMER.Modelo 180MA. - LOC. MARABÁ/PA 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=HYPERLINK("https://www.leilaoonline.com.br/lote/detalhe/132484", "209")</f>
      </c>
      <c r="B23" s="4" t="s">
        <f>=HYPERLINK("https://www.leilaoonline.com.br/lote/detalhe/132484", " MRB-EQ-009-2022 - MÁQUINA MULTIFUNÇÃO-UNOMATIC-UNIMAT JUNIOR; ANO 2006. - LOC. MARABÁ/PA")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=HYPERLINK("https://www.leilaoonline.com.br/lote/detalhe/132479", "210")</f>
      </c>
      <c r="B24" s="4" t="s">
        <f>=HYPERLINK("https://www.leilaoonline.com.br/lote/detalhe/132479", " MRB-EQ-010-2022 - AUTO DE LINHA PEQUENO PORTE GEOVIA. ANO 1986. - LOC. MARABÁ/PA")</f>
      </c>
      <c r="C24" s="4" t="inlineStr">
        <is>
          <t>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=HYPERLINK("https://www.leilaoonline.com.br/lote/detalhe/132485", "211")</f>
      </c>
      <c r="B25" s="4" t="s">
        <f>=HYPERLINK("https://www.leilaoonline.com.br/lote/detalhe/132485", " MRB-EQ-011-2022 - GUINDASTE MODELO PKK12500 - PALFINGER. ANO. 2010 - LOC. MARABÁ/PA")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=HYPERLINK("https://www.leilaoonline.com.br/lote/detalhe/132481", "212")</f>
      </c>
      <c r="B26" s="4" t="s">
        <f>=HYPERLINK("https://www.leilaoonline.com.br/lote/detalhe/132481", " MRB-EQ-012-2022 - GUINDASTE MODELO PKK12500 - PALFINGER. ANO. 2010 - MARABÁ/PA")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41.000,00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=HYPERLINK("https://www.leilaoonline.com.br/lote/detalhe/132483", "213")</f>
      </c>
      <c r="B27" s="4" t="s">
        <f>=HYPERLINK("https://www.leilaoonline.com.br/lote/detalhe/132483", " MRB-EQ-013-2022 - GUINDASTE MODELO PKK12500 - PALFINGER. ANO. 2010 - MARABÁ/PA")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=HYPERLINK("https://www.leilaoonline.com.br/lote/detalhe/132500", "214")</f>
      </c>
      <c r="B28" s="4" t="s">
        <f>=HYPERLINK("https://www.leilaoonline.com.br/lote/detalhe/132500", " VIG-CB067-2022 - CAMINHÃO BASCULANTE ACTROS 4844K 8x4 2016 - CONGONHAS/ MG")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215.000,00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=HYPERLINK("https://www.leilaoonline.com.br/lote/detalhe/132525", "215")</f>
      </c>
      <c r="B29" s="4" t="s">
        <f>=HYPERLINK("https://www.leilaoonline.com.br/lote/detalhe/132525", " VIG-CB070-2022 - CAMINHÃO BASCULANTE ACTROS 4844K 8x4 2016 - CONGONHAS/ MG")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225.000,00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=HYPERLINK("https://www.leilaoonline.com.br/lote/detalhe/132504", "216")</f>
      </c>
      <c r="B30" s="4" t="s">
        <f>=HYPERLINK("https://www.leilaoonline.com.br/lote/detalhe/132504", " VIG-CB071-2022 - CAMINHÃO BASCULANTE ACTROS 4844K 8x4 2016 - CONGONHAS/ MG")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=HYPERLINK("https://www.leilaoonline.com.br/lote/detalhe/132521", "217")</f>
      </c>
      <c r="B31" s="4" t="s">
        <f>=HYPERLINK("https://www.leilaoonline.com.br/lote/detalhe/132521", " VIG-CB072-2022 - CAMINHÃO BASCULANTE ACTROS 4844K 8x4 2016 - CONGONHAS/ MG")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165.000,00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=HYPERLINK("https://www.leilaoonline.com.br/lote/detalhe/132487", "218")</f>
      </c>
      <c r="B32" s="4" t="s">
        <f>=HYPERLINK("https://www.leilaoonline.com.br/lote/detalhe/132487", " VIG-CB073-2022 - CAMINHÃO BASCULANTE ACTROS 4844K 8x4 2016 - CONGONHAS/ MG")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290.000,00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=HYPERLINK("https://www.leilaoonline.com.br/lote/detalhe/132511", "219")</f>
      </c>
      <c r="B33" s="4" t="s">
        <f>=HYPERLINK("https://www.leilaoonline.com.br/lote/detalhe/132511", " VIG-CB075-2022 - CAMINHÃO BASCULANTE ACTROS 4844K 8x4 2016 - CONGONHAS/ MG")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=HYPERLINK("https://www.leilaoonline.com.br/lote/detalhe/132494", "220")</f>
      </c>
      <c r="B34" s="4" t="s">
        <f>=HYPERLINK("https://www.leilaoonline.com.br/lote/detalhe/132494", " VIG-CB077-2022 - CAMINHÃO BASCULANTE ACTROS 4844K 8x4 2017 - CONGONHAS/ 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=HYPERLINK("https://www.leilaoonline.com.br/lote/detalhe/132499", "221")</f>
      </c>
      <c r="B35" s="4" t="s">
        <f>=HYPERLINK("https://www.leilaoonline.com.br/lote/detalhe/132499", " VIG-CB078-2022 - CAMINHÃO BASCULANTE ACTROS 4844K 8x4 2017 - CONGONHAS/ MG")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190.000,00</t>
        </is>
      </c>
      <c r="F35" s="4" t="inlineStr">
        <is>
          <t>5000.00</t>
        </is>
      </c>
    </row>
    <row collapsed="false" customFormat="false" customHeight="false" hidden="false" ht="12.1" outlineLevel="0" r="36">
      <c r="A36" s="5" t="s">
        <f>=HYPERLINK("https://www.leilaoonline.com.br/lote/detalhe/132524", "222")</f>
      </c>
      <c r="B36" s="4" t="s">
        <f>=HYPERLINK("https://www.leilaoonline.com.br/lote/detalhe/132524", " VIG-CB079-2022 - CAMINHÃO BASCULANTE ACTROS 4844K 8x4 2017 - CONGONHAS/ MG")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=HYPERLINK("https://www.leilaoonline.com.br/lote/detalhe/132506", "223")</f>
      </c>
      <c r="B37" s="4" t="s">
        <f>=HYPERLINK("https://www.leilaoonline.com.br/lote/detalhe/132506", " VIG-CB080-2022 - CAMINHÃO BASCULANTE ACTROS 4844K 8x4 2017 - CONGONHAS/ MG")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=HYPERLINK("https://www.leilaoonline.com.br/lote/detalhe/132498", "224")</f>
      </c>
      <c r="B38" s="4" t="s">
        <f>=HYPERLINK("https://www.leilaoonline.com.br/lote/detalhe/132498", " VIG-CB081-2022 - CAMINHÃO BASCULANTE ACTROS 4844K 8x4 2017 - CONGONHAS/ MG")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155.000,00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=HYPERLINK("https://www.leilaoonline.com.br/lote/detalhe/132515", "225")</f>
      </c>
      <c r="B39" s="4" t="s">
        <f>=HYPERLINK("https://www.leilaoonline.com.br/lote/detalhe/132515", " VIG-CB082-2022 - CAMINHÃO BASCULANTE ACTROS 4844K 8x4 2017 - CONGONHAS/ MG")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205.000,00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=HYPERLINK("https://www.leilaoonline.com.br/lote/detalhe/132513", "226")</f>
      </c>
      <c r="B40" s="4" t="s">
        <f>=HYPERLINK("https://www.leilaoonline.com.br/lote/detalhe/132513", " SSG-017-2022 - TP5602 - TRATOR DE PNEU CATERPILLAR 854G 2008 - CANAA DO CARAJÁS/ PA")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=HYPERLINK("https://www.leilaoonline.com.br/lote/detalhe/132512", "227")</f>
      </c>
      <c r="B41" s="4" t="s">
        <f>=HYPERLINK("https://www.leilaoonline.com.br/lote/detalhe/132512", " SSG-020-2022 - PF1406 - PERFURATRIZ ATLAS COPCO T4BH 2010 - CANAA DOS CARAJÁS/ PA")</f>
      </c>
      <c r="C41" s="4" t="inlineStr">
        <is>
          <t>Vendido</t>
        </is>
      </c>
      <c r="D41" s="4" t="inlineStr">
        <is>
          <t>27</t>
        </is>
      </c>
      <c r="E41" s="5" t="inlineStr">
        <is>
          <t>250.000,00</t>
        </is>
      </c>
      <c r="F41" s="4" t="inlineStr">
        <is>
          <t>5000.00</t>
        </is>
      </c>
    </row>
    <row collapsed="false" customFormat="false" customHeight="false" hidden="false" ht="12.1" outlineLevel="0" r="42">
      <c r="A42" s="5" t="s">
        <f>=HYPERLINK("https://www.leilaoonline.com.br/lote/detalhe/132491", "228")</f>
      </c>
      <c r="B42" s="4" t="s">
        <f>=HYPERLINK("https://www.leilaoonline.com.br/lote/detalhe/132491", " SSG-021-2022 - GD08 - EMPILHADEIRA CLARK CMP50SD 2004 - CANAA DO CARAJÁS/ PA")</f>
      </c>
      <c r="C42" s="4" t="inlineStr">
        <is>
          <t>Vendido</t>
        </is>
      </c>
      <c r="D42" s="4" t="inlineStr">
        <is>
          <t>55</t>
        </is>
      </c>
      <c r="E42" s="5" t="inlineStr">
        <is>
          <t>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=HYPERLINK("https://www.leilaoonline.com.br/lote/detalhe/132522", "229")</f>
      </c>
      <c r="B43" s="4" t="s">
        <f>=HYPERLINK("https://www.leilaoonline.com.br/lote/detalhe/132522", " SSG-022-2022 - CM4016 - CAMINHÃO CATERPILLAR 793C 2005 - CANAA DOS CARAJÁS/ PA")</f>
      </c>
      <c r="C43" s="4" t="inlineStr">
        <is>
          <t>Vendido</t>
        </is>
      </c>
      <c r="D43" s="4" t="inlineStr">
        <is>
          <t>80</t>
        </is>
      </c>
      <c r="E43" s="5" t="inlineStr">
        <is>
          <t>700.000,00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=HYPERLINK("https://www.leilaoonline.com.br/lote/detalhe/132510", "230")</f>
      </c>
      <c r="B44" s="4" t="s">
        <f>=HYPERLINK("https://www.leilaoonline.com.br/lote/detalhe/132510", " SSG-023-2022 - CM4034 - CAMINHÃO CATERPILLAR 793D 2006 - CANAA DOS CARAJÁS/ PA")</f>
      </c>
      <c r="C44" s="4" t="inlineStr">
        <is>
          <t>Vendido</t>
        </is>
      </c>
      <c r="D44" s="4" t="inlineStr">
        <is>
          <t>20</t>
        </is>
      </c>
      <c r="E44" s="5" t="inlineStr">
        <is>
          <t>750.000,00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=HYPERLINK("https://www.leilaoonline.com.br/lote/detalhe/132488", "231")</f>
      </c>
      <c r="B45" s="4" t="s">
        <f>=HYPERLINK("https://www.leilaoonline.com.br/lote/detalhe/132488", " SSG-024-2022-CM4033 - CAMINHÃO CATERPILLAR 793D 2006 - CANAA DOS CARAJÁS/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400.000,00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=HYPERLINK("https://www.leilaoonline.com.br/lote/detalhe/132505", "232")</f>
      </c>
      <c r="B46" s="4" t="s">
        <f>=HYPERLINK("https://www.leilaoonline.com.br/lote/detalhe/132505", " SSG-025-2022-CM4009 - CAMINHÃO CATERPILLAR 793C 2005 - CANAA DOS CARAJÁS/ PA")</f>
      </c>
      <c r="C46" s="4" t="inlineStr">
        <is>
          <t>Vendido</t>
        </is>
      </c>
      <c r="D46" s="4" t="inlineStr">
        <is>
          <t>69</t>
        </is>
      </c>
      <c r="E46" s="5" t="inlineStr">
        <is>
          <t>700.000,00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=HYPERLINK("https://www.leilaoonline.com.br/lote/detalhe/132517", "233")</f>
      </c>
      <c r="B47" s="4" t="s">
        <f>=HYPERLINK("https://www.leilaoonline.com.br/lote/detalhe/132517", " SSG-026-2022 - CM4108 - CAMINHÃO CATERPILLAR 785C 2008 - CANAA DOS CARAJÁS/ PA")</f>
      </c>
      <c r="C47" s="4" t="inlineStr">
        <is>
          <t>Vendido</t>
        </is>
      </c>
      <c r="D47" s="4" t="inlineStr">
        <is>
          <t>70</t>
        </is>
      </c>
      <c r="E47" s="5" t="inlineStr">
        <is>
          <t>700.000,00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=HYPERLINK("https://www.leilaoonline.com.br/lote/detalhe/132493", "234")</f>
      </c>
      <c r="B48" s="4" t="s">
        <f>=HYPERLINK("https://www.leilaoonline.com.br/lote/detalhe/132493", " SSG-030-2022-CM4101 - CAMINHÃO CATERPILLAR 785C 2008 - CANNA DOS CARAJÁS/ PA")</f>
      </c>
      <c r="C48" s="4" t="inlineStr">
        <is>
          <t>Vendido</t>
        </is>
      </c>
      <c r="D48" s="4" t="inlineStr">
        <is>
          <t>85</t>
        </is>
      </c>
      <c r="E48" s="5" t="inlineStr">
        <is>
          <t>710.000,00</t>
        </is>
      </c>
      <c r="F48" s="4" t="inlineStr">
        <is>
          <t>10000.00</t>
        </is>
      </c>
    </row>
    <row collapsed="false" customFormat="false" customHeight="false" hidden="false" ht="12.1" outlineLevel="0" r="49">
      <c r="A49" s="5" t="s">
        <f>=HYPERLINK("https://www.leilaoonline.com.br/lote/detalhe/132496", "235")</f>
      </c>
      <c r="B49" s="4" t="s">
        <f>=HYPERLINK("https://www.leilaoonline.com.br/lote/detalhe/132496", " SSG-031-2022-CM4018 - CAMINHÃO CATERPILLAR 793C 2006 - CANAA DOS CARAJÁS/ PA")</f>
      </c>
      <c r="C49" s="4" t="inlineStr">
        <is>
          <t>Vendido</t>
        </is>
      </c>
      <c r="D49" s="4" t="inlineStr">
        <is>
          <t>88</t>
        </is>
      </c>
      <c r="E49" s="5" t="inlineStr">
        <is>
          <t>650.000,00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=HYPERLINK("https://www.leilaoonline.com.br/lote/detalhe/132516", "236")</f>
      </c>
      <c r="B50" s="4" t="s">
        <f>=HYPERLINK("https://www.leilaoonline.com.br/lote/detalhe/132516", " SSG-033-2022-EP22 - EMPILHADEIRA JUNGHEINRICH ERC214 2008 - CANAA DOS CARAJÁS/ PA")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=HYPERLINK("https://www.leilaoonline.com.br/lote/detalhe/132497", "237")</f>
      </c>
      <c r="B51" s="4" t="s">
        <f>=HYPERLINK("https://www.leilaoonline.com.br/lote/detalhe/132497", " SSG-035-2022-CM4103 - CAMINHÃO CATERPILLAR 793C 2008 - CANAA DOS CARAJÁS/ PA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510.000,00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=HYPERLINK("https://www.leilaoonline.com.br/lote/detalhe/132503", "238")</f>
      </c>
      <c r="B52" s="4" t="s">
        <f>=HYPERLINK("https://www.leilaoonline.com.br/lote/detalhe/132503", " SSG-036-2022-EP21 - EMPILHADEIRA CLARK CMP25L 2010 - CANAA DOS CARAJÁS/ PA")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=HYPERLINK("https://www.leilaoonline.com.br/lote/detalhe/132526", "239")</f>
      </c>
      <c r="B53" s="4" t="s">
        <f>=HYPERLINK("https://www.leilaoonline.com.br/lote/detalhe/132526", " SSG-038-2022-PM3402 - CARREGADEIRA KOMATSU WA1200 2006 - CANAA DOS CARAJÁS/ PA")</f>
      </c>
      <c r="C53" s="4" t="inlineStr">
        <is>
          <t>Vendido</t>
        </is>
      </c>
      <c r="D53" s="4" t="inlineStr">
        <is>
          <t>34</t>
        </is>
      </c>
      <c r="E53" s="5" t="inlineStr">
        <is>
          <t>162.000,00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=HYPERLINK("https://www.leilaoonline.com.br/lote/detalhe/132779", "240")</f>
      </c>
      <c r="B54" s="4" t="s">
        <f>=HYPERLINK("https://www.leilaoonline.com.br/lote/detalhe/132779", " 082-298-2022 - APROX. 70 ITENS - TRANSFORMADORES E OUTROS - VEJA DESCRITIVO DE ITENS - LOC. VITORIA/ES")</f>
      </c>
      <c r="C54" s="4" t="inlineStr">
        <is>
          <t>Vendido</t>
        </is>
      </c>
      <c r="D54" s="4" t="inlineStr">
        <is>
          <t>9</t>
        </is>
      </c>
      <c r="E54" s="5" t="inlineStr">
        <is>
          <t>70.000,00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=HYPERLINK("https://www.leilaoonline.com.br/lote/detalhe/133197", "241")</f>
      </c>
      <c r="B55" s="4" t="s">
        <f>=HYPERLINK("https://www.leilaoonline.com.br/lote/detalhe/133197", " PIC-359-2022, 06 ITENS, TRANSFORMADORES DIVERSOS , COMPRESSOR E OUTROS - VEJA DESCRITIVO DE ITENS,  LOC.Itabirito")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117.500,00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=HYPERLINK("https://www.leilaoonline.com.br/lote/detalhe/132650", "243")</f>
      </c>
      <c r="B56" s="4" t="s">
        <f>=HYPERLINK("https://www.leilaoonline.com.br/lote/detalhe/132650", " ITA-015-2022 - TRATOR DE ESTEIRA KOMATSU, MOD. D375, ANO 2008 - LOC. ITABIRA/MG")</f>
      </c>
      <c r="C56" s="4" t="inlineStr">
        <is>
          <t>Vendido</t>
        </is>
      </c>
      <c r="D56" s="4" t="inlineStr">
        <is>
          <t>21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=HYPERLINK("https://www.leilaoonline.com.br/lote/detalhe/132652", "244")</f>
      </c>
      <c r="B57" s="4" t="s">
        <f>=HYPERLINK("https://www.leilaoonline.com.br/lote/detalhe/132652", " ITA-016-2022 - TRATOR DE ESTEIRA KOMATSU, MOD. D375, ANO 2008 - LOC. ITABIRA/MG")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=HYPERLINK("https://www.leilaoonline.com.br/lote/detalhe/132649", "245")</f>
      </c>
      <c r="B58" s="4" t="s">
        <f>=HYPERLINK("https://www.leilaoonline.com.br/lote/detalhe/132649", " ITA-029-2022 - CAMINHÃO 6X4 MERECEDES BENZ; MOD. AXOR 3340; ANO 2005. - LOC. ITABIRA/MG")</f>
      </c>
      <c r="C58" s="4" t="inlineStr">
        <is>
          <t>Vendido</t>
        </is>
      </c>
      <c r="D58" s="4" t="inlineStr">
        <is>
          <t>109</t>
        </is>
      </c>
      <c r="E58" s="5" t="inlineStr">
        <is>
          <t>221.000,00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=HYPERLINK("https://www.leilaoonline.com.br/lote/detalhe/132651", "246")</f>
      </c>
      <c r="B59" s="4" t="s">
        <f>=HYPERLINK("https://www.leilaoonline.com.br/lote/detalhe/132651", " ITA-031-2022 - TORRE DE RESFRIAMENTO 12M X 2,5M X 3M - LOC. ITABIRA/MG")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=HYPERLINK("https://www.leilaoonline.com.br/lote/detalhe/132654", "247")</f>
      </c>
      <c r="B60" s="4" t="s">
        <f>=HYPERLINK("https://www.leilaoonline.com.br/lote/detalhe/132654", "VIG-CB076-2022 - CAMINHÃO BASCULANTE ACTROS 4844K 8x4 2017 - CONGONHAS/ MG")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110.000,00</t>
        </is>
      </c>
      <c r="F60" s="4" t="inlineStr">
        <is>
          <t>5000.00</t>
        </is>
      </c>
    </row>
    <row collapsed="false" customFormat="false" customHeight="false" hidden="false" ht="12.1" outlineLevel="0" r="61">
      <c r="A61" s="5" t="s">
        <f>=HYPERLINK("https://www.leilaoonline.com.br/lote/detalhe/132680", "248")</f>
      </c>
      <c r="B61" s="4" t="s">
        <f>=HYPERLINK("https://www.leilaoonline.com.br/lote/detalhe/132680", " ACA-EQ-004-2022 - GUINDASTE PALFINGER, MOD. PKK12500; ANO 2010. - LOC. AÇAILÂNDIA/MA")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=HYPERLINK("https://www.leilaoonline.com.br/lote/detalhe/132674", "249")</f>
      </c>
      <c r="B62" s="4" t="s">
        <f>=HYPERLINK("https://www.leilaoonline.com.br/lote/detalhe/132674", " ACA-EQ-006-2021 - MINI CARREGADEIRA CATERPILLAR; MOD. 246 C; ANO 2014 - LOC. AÇAILANDIA/MA")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=HYPERLINK("https://www.leilaoonline.com.br/lote/detalhe/132684", "250")</f>
      </c>
      <c r="B63" s="4" t="s">
        <f>=HYPERLINK("https://www.leilaoonline.com.br/lote/detalhe/132684", " ACA-HPV4916-2022 - CAMINHÃO BASCULANTE MERCEDES BENZ; MOD. LK 1620; ANO 2014. - LOC. AÇÂILANDIA/MA")</f>
      </c>
      <c r="C63" s="4" t="inlineStr">
        <is>
          <t>Não vendido</t>
        </is>
      </c>
      <c r="D63" s="4" t="inlineStr">
        <is>
          <t>33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=HYPERLINK("https://www.leilaoonline.com.br/lote/detalhe/132681", "251")</f>
      </c>
      <c r="B64" s="4" t="s">
        <f>=HYPERLINK("https://www.leilaoonline.com.br/lote/detalhe/132681", " ACA-NMZ3427-2022 - CAMIHÃO BASCULANTE MERCEDES BENZ; MOD. ATEGO-2425; ANO 2009 - LOC. AÇÂILANDIA/MA 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88.000,00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=HYPERLINK("https://www.leilaoonline.com.br/lote/detalhe/132676", "252")</f>
      </c>
      <c r="B65" s="4" t="s">
        <f>=HYPERLINK("https://www.leilaoonline.com.br/lote/detalhe/132676", " CKS-ATI-035-2022 - TRATOR DE PNEU CATERPILLAR; MOD. 854K; ANO 2011. - LOC. CARAJÁS/PA")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195.000,00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=HYPERLINK("https://www.leilaoonline.com.br/lote/detalhe/132678", "253")</f>
      </c>
      <c r="B66" s="4" t="s">
        <f>=HYPERLINK("https://www.leilaoonline.com.br/lote/detalhe/132678", " CKS-ATI-050-2022 - TRATOR ESTEIRA D6N CATERPILLAR; ANO 2002. - LOC. CARAJÁS/PA")</f>
      </c>
      <c r="C66" s="4" t="inlineStr">
        <is>
          <t>Vendido</t>
        </is>
      </c>
      <c r="D66" s="4" t="inlineStr">
        <is>
          <t>76</t>
        </is>
      </c>
      <c r="E66" s="5" t="inlineStr">
        <is>
          <t>212.000,00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=HYPERLINK("https://www.leilaoonline.com.br/lote/detalhe/132683", "254")</f>
      </c>
      <c r="B67" s="4" t="s">
        <f>=HYPERLINK("https://www.leilaoonline.com.br/lote/detalhe/132683", " CKS-ATI-053-2022 - MOTOR CATERPILLAR; MOD. C9 ENGINE MACHINE; ANO 2013. - LOC- CARAJÁS/PA")</f>
      </c>
      <c r="C67" s="4" t="inlineStr">
        <is>
          <t>Vendido</t>
        </is>
      </c>
      <c r="D67" s="4" t="inlineStr">
        <is>
          <t>6</t>
        </is>
      </c>
      <c r="E67" s="5" t="inlineStr">
        <is>
          <t>21.000,00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=HYPERLINK("https://www.leilaoonline.com.br/lote/detalhe/132682", "255")</f>
      </c>
      <c r="B68" s="4" t="s">
        <f>=HYPERLINK("https://www.leilaoonline.com.br/lote/detalhe/132682", " FAB-CP5201-2022 - CAMINHÃO MERCEDES BENZ; MOD. LK2638; ANO 2001 - LOC. OURO PRETO/MG")</f>
      </c>
      <c r="C68" s="4" t="inlineStr">
        <is>
          <t>Vendido</t>
        </is>
      </c>
      <c r="D68" s="4" t="inlineStr">
        <is>
          <t>39</t>
        </is>
      </c>
      <c r="E68" s="5" t="inlineStr">
        <is>
          <t>67.000,00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=HYPERLINK("https://www.leilaoonline.com.br/lote/detalhe/132675", "256")</f>
      </c>
      <c r="B69" s="4" t="s">
        <f>=HYPERLINK("https://www.leilaoonline.com.br/lote/detalhe/132675", " FAB-CP5850-2022 - CAMINHÃO GUINDAUTO MERECEDES BENZ, ANO 2009 - LOC. OURO PRETO/MG ")</f>
      </c>
      <c r="C69" s="4" t="inlineStr">
        <is>
          <t>Vendido</t>
        </is>
      </c>
      <c r="D69" s="4" t="inlineStr">
        <is>
          <t>54</t>
        </is>
      </c>
      <c r="E69" s="5" t="inlineStr">
        <is>
          <t>83.000,00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=HYPERLINK("https://www.leilaoonline.com.br/lote/detalhe/132677", "257")</f>
      </c>
      <c r="B70" s="4" t="s">
        <f>=HYPERLINK("https://www.leilaoonline.com.br/lote/detalhe/132677", " FAB-CP8308-2022 - CAMINHÃO BASCULANTE SCANIA; MOD. G440 8X4; ANO 2017 - LOC. OURO PRETO/MG")</f>
      </c>
      <c r="C70" s="4" t="inlineStr">
        <is>
          <t>Vendido</t>
        </is>
      </c>
      <c r="D70" s="4" t="inlineStr">
        <is>
          <t>145</t>
        </is>
      </c>
      <c r="E70" s="5" t="inlineStr">
        <is>
          <t>270.000,00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=HYPERLINK("https://www.leilaoonline.com.br/lote/detalhe/132688", "258")</f>
      </c>
      <c r="B71" s="4" t="s">
        <f>=HYPERLINK("https://www.leilaoonline.com.br/lote/detalhe/132688", "  FAB-CT6213-2022 - CAMINHÃO PIPA MERCEDES BENZ; MOD L1620; ANO 2003. - LOC. OURO PRETO/MG")</f>
      </c>
      <c r="C71" s="4" t="inlineStr">
        <is>
          <t>Vendido</t>
        </is>
      </c>
      <c r="D71" s="4" t="inlineStr">
        <is>
          <t>50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=HYPERLINK("https://www.leilaoonline.com.br/lote/detalhe/132690", "259")</f>
      </c>
      <c r="B72" s="4" t="s">
        <f>=HYPERLINK("https://www.leilaoonline.com.br/lote/detalhe/132690", " FAB-RE1824-2022 -RETROESCAVADEIRA LEIBEHERR; MOD. R964C - 434hp; ANO 2011. - LOC. OURO PRETO/MG 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104.691,00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=HYPERLINK("https://www.leilaoonline.com.br/lote/detalhe/132695", "260")</f>
      </c>
      <c r="B73" s="4" t="s">
        <f>=HYPERLINK("https://www.leilaoonline.com.br/lote/detalhe/132695", " ITA-032-2022 - CAMINHÃO 8X4 SCANIA, MOD. P420; ANO 2011. - LOC ITABIRA/MG")</f>
      </c>
      <c r="C73" s="4" t="inlineStr">
        <is>
          <t>Vendido</t>
        </is>
      </c>
      <c r="D73" s="4" t="inlineStr">
        <is>
          <t>61</t>
        </is>
      </c>
      <c r="E73" s="5" t="inlineStr">
        <is>
          <t>80.000,00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=HYPERLINK("https://www.leilaoonline.com.br/lote/detalhe/132689", "261")</f>
      </c>
      <c r="B74" s="4" t="s">
        <f>=HYPERLINK("https://www.leilaoonline.com.br/lote/detalhe/132689", " MARI-CP56107-2022 - CAMINHÃO SCANIA; MOD. 8X4 G440; ANO 2013 - LOC. MARIANA/MG")</f>
      </c>
      <c r="C74" s="4" t="inlineStr">
        <is>
          <t>Vendido</t>
        </is>
      </c>
      <c r="D74" s="4" t="inlineStr">
        <is>
          <t>52</t>
        </is>
      </c>
      <c r="E74" s="5" t="inlineStr">
        <is>
          <t>90.000,00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=HYPERLINK("https://www.leilaoonline.com.br/lote/detalhe/132691", "262")</f>
      </c>
      <c r="B75" s="4" t="s">
        <f>=HYPERLINK("https://www.leilaoonline.com.br/lote/detalhe/132691", " MARI-CP56139-2022 - CAMINHÃO SCANIA; MOD. 8X4 G440; ANO. 2013 - LOC. MARIANA/MG")</f>
      </c>
      <c r="C75" s="4" t="inlineStr">
        <is>
          <t>Vendido</t>
        </is>
      </c>
      <c r="D75" s="4" t="inlineStr">
        <is>
          <t>56</t>
        </is>
      </c>
      <c r="E75" s="5" t="inlineStr">
        <is>
          <t>84.000,00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=HYPERLINK("https://www.leilaoonline.com.br/lote/detalhe/132693", "263")</f>
      </c>
      <c r="B76" s="4" t="s">
        <f>=HYPERLINK("https://www.leilaoonline.com.br/lote/detalhe/132693", " MARI-CP56146-2022 - CAMINHÃO SCANIA; MOD. 8X4 G440; ANO 2013 - LOC. MARIANA/MG")</f>
      </c>
      <c r="C76" s="4" t="inlineStr">
        <is>
          <t>Vendido</t>
        </is>
      </c>
      <c r="D76" s="4" t="inlineStr">
        <is>
          <t>71</t>
        </is>
      </c>
      <c r="E76" s="5" t="inlineStr">
        <is>
          <t>87.000,00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=HYPERLINK("https://www.leilaoonline.com.br/lote/detalhe/132694", "264")</f>
      </c>
      <c r="B77" s="4" t="s">
        <f>=HYPERLINK("https://www.leilaoonline.com.br/lote/detalhe/132694", " MARI-CP56149-2022 - CAMINHÃO SCANIA; MOD. 8X4 G440; ANO 2013 - LOC. MARIANA/MG")</f>
      </c>
      <c r="C77" s="4" t="inlineStr">
        <is>
          <t>Vendido</t>
        </is>
      </c>
      <c r="D77" s="4" t="inlineStr">
        <is>
          <t>79</t>
        </is>
      </c>
      <c r="E77" s="5" t="inlineStr">
        <is>
          <t>101.000,00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=HYPERLINK("https://www.leilaoonline.com.br/lote/detalhe/132697", "266")</f>
      </c>
      <c r="B78" s="4" t="s">
        <f>=HYPERLINK("https://www.leilaoonline.com.br/lote/detalhe/132697", " MUT-020-2022 - PLATAFORMA ELEVATORIA GENIE; MOD. Z-34/22; ANO 2016. - LOC. NOVA LIMA/MG")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172.000,00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=HYPERLINK("https://www.leilaoonline.com.br/lote/detalhe/132696", "267")</f>
      </c>
      <c r="B79" s="4" t="s">
        <f>=HYPERLINK("https://www.leilaoonline.com.br/lote/detalhe/132696", " MUT-021-2022 - MOTONIVELADORA CATERPILLAR; MOD. 16H - 275HP (L); ANO 2002. - LOC. NOVA LIMA/MG")</f>
      </c>
      <c r="C79" s="4" t="inlineStr">
        <is>
          <t>Vendido</t>
        </is>
      </c>
      <c r="D79" s="4" t="inlineStr">
        <is>
          <t>17</t>
        </is>
      </c>
      <c r="E79" s="5" t="inlineStr">
        <is>
          <t>254.000,00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=HYPERLINK("https://www.leilaoonline.com.br/lote/detalhe/132721", "268")</f>
      </c>
      <c r="B80" s="4" t="s">
        <f>=HYPERLINK("https://www.leilaoonline.com.br/lote/detalhe/132721", " PIC-342-2022 - AMBULÂNCIA FORD; MOD. F250 TCA; BRANCA, DIESEL, ANO 2016/2017 - LOC. ITABIRITO/MG")</f>
      </c>
      <c r="C80" s="4" t="inlineStr">
        <is>
          <t>Vendido</t>
        </is>
      </c>
      <c r="D80" s="4" t="inlineStr">
        <is>
          <t>80</t>
        </is>
      </c>
      <c r="E80" s="5" t="inlineStr">
        <is>
          <t>109.000,00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=HYPERLINK("https://www.leilaoonline.com.br/lote/detalhe/132716", "269")</f>
      </c>
      <c r="B81" s="4" t="s">
        <f>=HYPERLINK("https://www.leilaoonline.com.br/lote/detalhe/132716", " PIC-343-2022 - AMBULÂNCIA MERCEDES BENZ, MOD. 311; ANO 2010/2011 - LOC. ITABIRITO/MG")</f>
      </c>
      <c r="C81" s="4" t="inlineStr">
        <is>
          <t>Vendido</t>
        </is>
      </c>
      <c r="D81" s="4" t="inlineStr">
        <is>
          <t>35</t>
        </is>
      </c>
      <c r="E81" s="5" t="inlineStr">
        <is>
          <t>54.000,00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=HYPERLINK("https://www.leilaoonline.com.br/lote/detalhe/132717", "270")</f>
      </c>
      <c r="B82" s="4" t="s">
        <f>=HYPERLINK("https://www.leilaoonline.com.br/lote/detalhe/132717", " S11D-007-2022 - FURADEIRA DE COLUNA KA-70 MF (MESA FIXA)  -LOC. CANAÃ DOS CARAJÁS/PA")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=HYPERLINK("https://www.leilaoonline.com.br/lote/detalhe/132714", "271")</f>
      </c>
      <c r="B83" s="4" t="s">
        <f>=HYPERLINK("https://www.leilaoonline.com.br/lote/detalhe/132714", " S11D-009-2022 - ESCAVADEIRA CATERPILLAR; MOID. 320C; ANO 2004 - LOC. CANAÃ DOS CARAJAS/PA")</f>
      </c>
      <c r="C83" s="4" t="inlineStr">
        <is>
          <t>Vendido</t>
        </is>
      </c>
      <c r="D83" s="4" t="inlineStr">
        <is>
          <t>66</t>
        </is>
      </c>
      <c r="E83" s="5" t="inlineStr">
        <is>
          <t>100.000,00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=HYPERLINK("https://www.leilaoonline.com.br/lote/detalhe/132720", "272")</f>
      </c>
      <c r="B84" s="4" t="s">
        <f>=HYPERLINK("https://www.leilaoonline.com.br/lote/detalhe/132720", " SFH-002-2022 - SISTEMA DE DESPOEIRAMENTO PARA BRITAGEM DE LIGAS TERSEL; MOD. FILTRO DINAFLUX 32X12-40. - LOC. SIMÕES FILH/BA")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=HYPERLINK("https://www.leilaoonline.com.br/lote/detalhe/132729", "273")</f>
      </c>
      <c r="B85" s="4" t="s">
        <f>=HYPERLINK("https://www.leilaoonline.com.br/lote/detalhe/132729", " SFH-657-EO-001-2022 - PLATAFORMA ELEVATORIA HAULOTTE; MOD. HÁ 16 SPX; ANO 2007. - LOC. SIMÔES FILHO/BA")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152.000,00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=HYPERLINK("https://www.leilaoonline.com.br/lote/detalhe/132723", "274")</f>
      </c>
      <c r="B86" s="4" t="s">
        <f>=HYPERLINK("https://www.leilaoonline.com.br/lote/detalhe/132723", " SIS-003-2022 - GUINDASTE PALFINGER; MOD. PKK 12500; ANO 2010 - LOC. SANTA INÊS/MA")</f>
      </c>
      <c r="C86" s="4" t="inlineStr">
        <is>
          <t>Vendido</t>
        </is>
      </c>
      <c r="D86" s="4" t="inlineStr">
        <is>
          <t>39</t>
        </is>
      </c>
      <c r="E86" s="5" t="inlineStr">
        <is>
          <t>53.000,00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=HYPERLINK("https://www.leilaoonline.com.br/lote/detalhe/132718", "275")</f>
      </c>
      <c r="B87" s="4" t="s">
        <f>=HYPERLINK("https://www.leilaoonline.com.br/lote/detalhe/132718", " SIS-004-2022 - GUINDASTE PALFINGER; MOD. PKK 12500; ANO 2010 - LOC. SANTA INÊS/MA")</f>
      </c>
      <c r="C87" s="4" t="inlineStr">
        <is>
          <t>Vendido</t>
        </is>
      </c>
      <c r="D87" s="4" t="inlineStr">
        <is>
          <t>32</t>
        </is>
      </c>
      <c r="E87" s="5" t="inlineStr">
        <is>
          <t>46.000,00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=HYPERLINK("https://www.leilaoonline.com.br/lote/detalhe/132731", "276")</f>
      </c>
      <c r="B88" s="4" t="s">
        <f>=HYPERLINK("https://www.leilaoonline.com.br/lote/detalhe/132731", " SIS-005-2022 - GUINDASTE PALFINGER; MOD. PKK 12500; ANO 2010 - LOC. SANTA INÊS/MA")</f>
      </c>
      <c r="C88" s="4" t="inlineStr">
        <is>
          <t>Vendido</t>
        </is>
      </c>
      <c r="D88" s="4" t="inlineStr">
        <is>
          <t>36</t>
        </is>
      </c>
      <c r="E88" s="5" t="inlineStr">
        <is>
          <t>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=HYPERLINK("https://www.leilaoonline.com.br/lote/detalhe/132730", "278")</f>
      </c>
      <c r="B89" s="4" t="s">
        <f>=HYPERLINK("https://www.leilaoonline.com.br/lote/detalhe/132730", " SLS-EQ-005-2022 - ESCAVADEIRA CATERPILLAR; MOD. 330D; ANO 2007. - LOC. SÃO LUÍS/MA")</f>
      </c>
      <c r="C89" s="4" t="inlineStr">
        <is>
          <t>Vendido</t>
        </is>
      </c>
      <c r="D89" s="4" t="inlineStr">
        <is>
          <t>6</t>
        </is>
      </c>
      <c r="E89" s="5" t="inlineStr">
        <is>
          <t>175.000,00</t>
        </is>
      </c>
      <c r="F89" s="4" t="inlineStr">
        <is>
          <t>5000.00</t>
        </is>
      </c>
    </row>
    <row collapsed="false" customFormat="false" customHeight="false" hidden="false" ht="12.1" outlineLevel="0" r="90">
      <c r="A90" s="5" t="s">
        <f>=HYPERLINK("https://www.leilaoonline.com.br/lote/detalhe/132726", "279")</f>
      </c>
      <c r="B90" s="4" t="s">
        <f>=HYPERLINK("https://www.leilaoonline.com.br/lote/detalhe/132726", " SLS-EQ-013-2022 - ESCAVADEIRA CATERPILLAR; MOD. CAT 323D; ANO 2009 - LOC. SÃO LUÍS/,A")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5000.00</t>
        </is>
      </c>
    </row>
    <row collapsed="false" customFormat="false" customHeight="false" hidden="false" ht="12.1" outlineLevel="0" r="91">
      <c r="A91" s="5" t="s">
        <f>=HYPERLINK("https://www.leilaoonline.com.br/lote/detalhe/132719", "280")</f>
      </c>
      <c r="B91" s="4" t="s">
        <f>=HYPERLINK("https://www.leilaoonline.com.br/lote/detalhe/132719", " SLS-EQ-014-2022  - GUINDASTE BAUMA; MOD. PV2406; ANO 2016. - LOC. SÃO LUIS/MA")</f>
      </c>
      <c r="C91" s="4" t="inlineStr">
        <is>
          <t>Vendido</t>
        </is>
      </c>
      <c r="D91" s="4" t="inlineStr">
        <is>
          <t>9</t>
        </is>
      </c>
      <c r="E91" s="5" t="inlineStr">
        <is>
          <t>28.000,00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=HYPERLINK("https://www.leilaoonline.com.br/lote/detalhe/132722", "281")</f>
      </c>
      <c r="B92" s="4" t="s">
        <f>=HYPERLINK("https://www.leilaoonline.com.br/lote/detalhe/132722", " SLS-EQ-023-2022 - TORNO ROMI; MOD. TORMAX 30-B; ANO 2003. - LOC. SÃO LUÍS/MA")</f>
      </c>
      <c r="C92" s="4" t="inlineStr">
        <is>
          <t>Vendido</t>
        </is>
      </c>
      <c r="D92" s="4" t="inlineStr">
        <is>
          <t>35</t>
        </is>
      </c>
      <c r="E92" s="5" t="inlineStr">
        <is>
          <t>41.000,00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=HYPERLINK("https://www.leilaoonline.com.br/lote/detalhe/132728", "282")</f>
      </c>
      <c r="B93" s="4" t="s">
        <f>=HYPERLINK("https://www.leilaoonline.com.br/lote/detalhe/132728", " SLS-EQ-024-2022 - ESTUFA DE AQUECIMENTO ELETRICO; KARCHER; H20-4860. - LOC. SÃO LUIS/MA")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=HYPERLINK("https://www.leilaoonline.com.br/lote/detalhe/132715", "283")</f>
      </c>
      <c r="B94" s="4" t="s">
        <f>=HYPERLINK("https://www.leilaoonline.com.br/lote/detalhe/132715", " SLS-EQ-025-2022 - ESCAVADEIRA CATERPILLAR; MOD. 336DL; ANO. 2014. - LOC. SÃO LUÍS/MA")</f>
      </c>
      <c r="C94" s="4" t="inlineStr">
        <is>
          <t>Não vendido</t>
        </is>
      </c>
      <c r="D94" s="4" t="inlineStr">
        <is>
          <t>52</t>
        </is>
      </c>
      <c r="E94" s="5" t="inlineStr">
        <is>
          <t>300.000,00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=HYPERLINK("https://www.leilaoonline.com.br/lote/detalhe/132724", "284")</f>
      </c>
      <c r="B95" s="4" t="s">
        <f>=HYPERLINK("https://www.leilaoonline.com.br/lote/detalhe/132724", " SLS-EQ-026-2022 - TRATOR DE ESTEIRA CATERPILLAR; MOD. D8T; ANO 1988. - LOC. SÃO LUÍS/MA")</f>
      </c>
      <c r="C95" s="4" t="inlineStr">
        <is>
          <t>Não vendido</t>
        </is>
      </c>
      <c r="D95" s="4" t="inlineStr">
        <is>
          <t>37</t>
        </is>
      </c>
      <c r="E95" s="5" t="inlineStr">
        <is>
          <t>402.000,00</t>
        </is>
      </c>
      <c r="F95" s="4" t="inlineStr">
        <is>
          <t>5000.00</t>
        </is>
      </c>
    </row>
    <row collapsed="false" customFormat="false" customHeight="false" hidden="false" ht="12.1" outlineLevel="0" r="96">
      <c r="A96" s="5" t="s">
        <f>=HYPERLINK("https://www.leilaoonline.com.br/lote/detalhe/132725", "285")</f>
      </c>
      <c r="B96" s="4" t="s">
        <f>=HYPERLINK("https://www.leilaoonline.com.br/lote/detalhe/132725", " SLS-EQ-029-2022 - CARREGADEIRA VOLVO; MOD. L90E; ANO 2007 - LOC. SÃO LUÍS/MA")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191.844,00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=HYPERLINK("https://www.leilaoonline.com.br/lote/detalhe/132443", "286")</f>
      </c>
      <c r="B97" s="4" t="s">
        <f>=HYPERLINK("https://www.leilaoonline.com.br/lote/detalhe/132443", "SFH-023-2022- 01 ESTAÇÃO DE FILTRAGEM DE ETALGAS, FILTRO PRENSA - LOC. SIMÕES FILHO / BAHIA")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=HYPERLINK("https://www.leilaoonline.com.br/lote/detalhe/132751", "300")</f>
      </c>
      <c r="B98" s="4" t="s">
        <f>=HYPERLINK("https://www.leilaoonline.com.br/lote/detalhe/132751", " 082-180-2022 -155 ITENS - ROLO TRANSP. 4,75MM 440MM PARCAN METSO PI; SESDE VALVULA, 2111150802300/10 KEYSTONE; E OUTROS, VEJA DESCRITIVO DE ITENS. - LOC. VITORIA/ES ")</f>
      </c>
      <c r="C98" s="4" t="inlineStr">
        <is>
          <t>Vendido</t>
        </is>
      </c>
      <c r="D98" s="4" t="inlineStr">
        <is>
          <t>37</t>
        </is>
      </c>
      <c r="E98" s="5" t="inlineStr">
        <is>
          <t>10.150,00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=HYPERLINK("https://www.leilaoonline.com.br/lote/detalhe/132758", "301")</f>
      </c>
      <c r="B99" s="4" t="s">
        <f>=HYPERLINK("https://www.leilaoonline.com.br/lote/detalhe/132758", " 082-196-2022 - 105 ITENS -  BOR 322D-11-0031IT. 3/T-1209A; ROLO TRANSP. 4,75MM 1084MM; E OUTROS, VEJA DESCRITIVO DE TENS. - LOC. VITORIA/ES")</f>
      </c>
      <c r="C99" s="4" t="inlineStr">
        <is>
          <t>Vendido</t>
        </is>
      </c>
      <c r="D99" s="4" t="inlineStr">
        <is>
          <t>27</t>
        </is>
      </c>
      <c r="E99" s="5" t="inlineStr">
        <is>
          <t>5.350,00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=HYPERLINK("https://www.leilaoonline.com.br/lote/detalhe/132761", "302")</f>
      </c>
      <c r="B100" s="4" t="s">
        <f>=HYPERLINK("https://www.leilaoonline.com.br/lote/detalhe/132761", " 082-220-2022 - 285 ITENS -  REDUTOR DE VELOCIDADE; ROLO TRANSP. 4,75MM 1643MM; E OUTROS, VEJA DESCRITIVO DE ITENS. - LOC. VITORIA/ES")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17.250,00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=HYPERLINK("https://www.leilaoonline.com.br/lote/detalhe/132760", "303")</f>
      </c>
      <c r="B101" s="4" t="s">
        <f>=HYPERLINK("https://www.leilaoonline.com.br/lote/detalhe/132760", " 082-239-2022 - MÁQUINA DE DOBRA CHAPAS IMAG; MOD. VHL3050; ANO 2008. - LOC. CARIACICA/ES")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=HYPERLINK("https://www.leilaoonline.com.br/lote/detalhe/132756", "304")</f>
      </c>
      <c r="B102" s="4" t="s">
        <f>=HYPERLINK("https://www.leilaoonline.com.br/lote/detalhe/132756", " 082-244-2022 - GUILHOTINA HIDRÁULICA IMAG; MOD. GHI2306; ANO 2010. - LOC. CARIACICA/ES")</f>
      </c>
      <c r="C102" s="4" t="inlineStr">
        <is>
          <t>Não vendido</t>
        </is>
      </c>
      <c r="D102" s="4" t="inlineStr">
        <is>
          <t>36</t>
        </is>
      </c>
      <c r="E102" s="5" t="inlineStr">
        <is>
          <t>20.000,00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=HYPERLINK("https://www.leilaoonline.com.br/lote/detalhe/132754", "305")</f>
      </c>
      <c r="B103" s="4" t="s">
        <f>=HYPERLINK("https://www.leilaoonline.com.br/lote/detalhe/132754", " 082-250-2022 - VIRABREQUIM P/ MOTOR; APLICAÇÃO: MOTOR DIESEL; EIXO COMPONENTE; TIPO: VI:8034709 GM-EMD. - LOC. VITORIA/ES")</f>
      </c>
      <c r="C103" s="4" t="inlineStr">
        <is>
          <t>Vendido</t>
        </is>
      </c>
      <c r="D103" s="4" t="inlineStr">
        <is>
          <t>66</t>
        </is>
      </c>
      <c r="E103" s="5" t="inlineStr">
        <is>
          <t>27.700,00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=HYPERLINK("https://www.leilaoonline.com.br/lote/detalhe/132762", "306")</f>
      </c>
      <c r="B104" s="4" t="s">
        <f>=HYPERLINK("https://www.leilaoonline.com.br/lote/detalhe/132762", " 082-251-2022 - 389 ITENS. - TELA METALICA POLIETILENO; REATOR LAMPADA 250W 220V 60HZ; E OUTROS, VEJA DESCRITIVO DE ITENS. - LOC . VITORIA/ES")</f>
      </c>
      <c r="C104" s="4" t="inlineStr">
        <is>
          <t>Não vendido</t>
        </is>
      </c>
      <c r="D104" s="4" t="inlineStr">
        <is>
          <t>30</t>
        </is>
      </c>
      <c r="E104" s="5" t="inlineStr">
        <is>
          <t>4.600,00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=HYPERLINK("https://www.leilaoonline.com.br/lote/detalhe/132752", "307")</f>
      </c>
      <c r="B105" s="4" t="s">
        <f>=HYPERLINK("https://www.leilaoonline.com.br/lote/detalhe/132752", " 082-263-2022 - APROX. 470 ITENS. - ANEL FIXAÇÃO 320 X 405 X 78MM;  ARRUELA LISA, AÇO CARBONO; E OUTROS, VEJA DESCRITIVO DE ITENS. - LOC. VITORIA/ES")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6.100,00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=HYPERLINK("https://www.leilaoonline.com.br/lote/detalhe/132755", "308")</f>
      </c>
      <c r="B106" s="4" t="s">
        <f>=HYPERLINK("https://www.leilaoonline.com.br/lote/detalhe/132755", " 082-264-2022 - 325 ITENS - MOTOR CA 213 44OV 2CV 6P B3D; ROLO TRANSP 6,3MM 2X110 MM; E OUTROS, VEJA DESCRITIVO DE ITENS. -LO. VITORIA/ES")</f>
      </c>
      <c r="C106" s="4" t="inlineStr">
        <is>
          <t>Vendido</t>
        </is>
      </c>
      <c r="D106" s="4" t="inlineStr">
        <is>
          <t>38</t>
        </is>
      </c>
      <c r="E106" s="5" t="inlineStr">
        <is>
          <t>8.268,00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=HYPERLINK("https://www.leilaoonline.com.br/lote/detalhe/132759", "309")</f>
      </c>
      <c r="B107" s="4" t="s">
        <f>=HYPERLINK("https://www.leilaoonline.com.br/lote/detalhe/132759", " 082-266-2022 - 65 ITENS - LUMINARIA PLP01-01 VCRD ILUM; REATOR PARA LAMPADA FLUORESCENTE ;  E OUTROS, VEJA DESCRITIVO DE ITENS. - LOC. VITORIA/ES")</f>
      </c>
      <c r="C107" s="4" t="inlineStr">
        <is>
          <t>Vendido</t>
        </is>
      </c>
      <c r="D107" s="4" t="inlineStr">
        <is>
          <t>46</t>
        </is>
      </c>
      <c r="E107" s="5" t="inlineStr">
        <is>
          <t>9.700,00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=HYPERLINK("https://www.leilaoonline.com.br/lote/detalhe/132757", "310")</f>
      </c>
      <c r="B108" s="4" t="s">
        <f>=HYPERLINK("https://www.leilaoonline.com.br/lote/detalhe/132757", " 082-267-2022  - 25 ITENS. - MOTOR CA 440V 2,98CV 2P; CONJ. MAN. F005M WARMAN; E OUTROS, VEJA DESCRITIVO DE ITENS. - LOC. VITORIA/ES")</f>
      </c>
      <c r="C108" s="4" t="inlineStr">
        <is>
          <t>Vendido</t>
        </is>
      </c>
      <c r="D108" s="4" t="inlineStr">
        <is>
          <t>62</t>
        </is>
      </c>
      <c r="E108" s="5" t="inlineStr">
        <is>
          <t>28.650,00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=HYPERLINK("https://www.leilaoonline.com.br/lote/detalhe/132753", "311")</f>
      </c>
      <c r="B109" s="4" t="s">
        <f>=HYPERLINK("https://www.leilaoonline.com.br/lote/detalhe/132753", " 082-270-2022 - 35000 ITENS.  - MARCADOR COND. ELET PVC FLEX N; RODA 8110PZ-M-00265/IT.3 DESENHO VALE; E OUTROS, VEJA DESCRITIVO  DE ITENS. - LOC.VITORIA/ES")</f>
      </c>
      <c r="C109" s="4" t="inlineStr">
        <is>
          <t>Vendido</t>
        </is>
      </c>
      <c r="D109" s="4" t="inlineStr">
        <is>
          <t>45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=HYPERLINK("https://www.leilaoonline.com.br/lote/detalhe/132771", "312")</f>
      </c>
      <c r="B110" s="4" t="s">
        <f>=HYPERLINK("https://www.leilaoonline.com.br/lote/detalhe/132771", " 082-272-2022 - APROX. 3550 ITENS. - CABO POT. ELET. 20/35 KV 50MM2 2; FUSIVEL NH; E OUTROS, VEJA DESCRITIVO DE ITENS. - LOC. VITORIA/ES")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6.600,00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=HYPERLINK("https://www.leilaoonline.com.br/lote/detalhe/132770", "313")</f>
      </c>
      <c r="B111" s="4" t="s">
        <f>=HYPERLINK("https://www.leilaoonline.com.br/lote/detalhe/132770", " 082-276-2022 - 5 TELEFONES CELULARES APPLE, DIVERSOS MODELOS; VEJA DESCRITIVO E ITENS. - LOC. VITORIA/ES")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=HYPERLINK("https://www.leilaoonline.com.br/lote/detalhe/132772", "314")</f>
      </c>
      <c r="B112" s="4" t="s">
        <f>=HYPERLINK("https://www.leilaoonline.com.br/lote/detalhe/132772", " 082-280-2022 - APROX. 750 ITENS. - ESPAÇADPR COMPONENTE; APL; 8178695 GM-EMD; RETENTOR 115X2483 GENERAL ELETRIC; E OUTROS VEJA DESCRITIVO DE ITENS. - LOC. VITORIA/ES")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=HYPERLINK("https://www.leilaoonline.com.br/lote/detalhe/132766", "315")</f>
      </c>
      <c r="B113" s="4" t="s">
        <f>=HYPERLINK("https://www.leilaoonline.com.br/lote/detalhe/132766", " 082-281-2022 - 2500 MOLAS HC5.1/2 POL 40,57MM - LOC. VITORIA/ES")</f>
      </c>
      <c r="C113" s="4" t="inlineStr">
        <is>
          <t>Vendido</t>
        </is>
      </c>
      <c r="D113" s="4" t="inlineStr">
        <is>
          <t>67</t>
        </is>
      </c>
      <c r="E113" s="5" t="inlineStr">
        <is>
          <t>38.250,00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=HYPERLINK("https://www.leilaoonline.com.br/lote/detalhe/132767", "316")</f>
      </c>
      <c r="B114" s="4" t="s">
        <f>=HYPERLINK("https://www.leilaoonline.com.br/lote/detalhe/132767", " 082-283-2022 - 3050 ITENS. - PINO TRAVA 02193 SAB WABCO; PINCLE PINT 2.1/2 POL; E OUTROS, VEJA DESCRITIVO DE ITENS. - LOC. VITORIA/ES")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2.750,00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=HYPERLINK("https://www.leilaoonline.com.br/lote/detalhe/132763", "317")</f>
      </c>
      <c r="B115" s="4" t="s">
        <f>=HYPERLINK("https://www.leilaoonline.com.br/lote/detalhe/132763", " 082-284-2022 - 75 ITENS. PROJETOR; LAMPADA; P90378927 DESENHO VALE; PINO COMPONENTE; E OUTROS VEJA DESCRITIVO DE ITENS. - LOC. VITORIA/ES")</f>
      </c>
      <c r="C115" s="4" t="inlineStr">
        <is>
          <t>Vendido</t>
        </is>
      </c>
      <c r="D115" s="4" t="inlineStr">
        <is>
          <t>38</t>
        </is>
      </c>
      <c r="E115" s="5" t="inlineStr">
        <is>
          <t>11.050,00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=HYPERLINK("https://www.leilaoonline.com.br/lote/detalhe/132765", "318")</f>
      </c>
      <c r="B116" s="4" t="s">
        <f>=HYPERLINK("https://www.leilaoonline.com.br/lote/detalhe/132765", " 082-286-2022 - TAMBOR CORR TRANSP 939 MM. - LOC. VITORIA/ES")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4.050,00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=HYPERLINK("https://www.leilaoonline.com.br/lote/detalhe/132768", "319")</f>
      </c>
      <c r="B117" s="4" t="s">
        <f>=HYPERLINK("https://www.leilaoonline.com.br/lote/detalhe/132768", " 082-287-2022 - 61 RODA LIXA 60MM 25 MM 25000RPM; 20 CORPO COMPONENTE; TIPO: USM19125 USILIMA. - LOC. VITORIA/ES")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=HYPERLINK("https://www.leilaoonline.com.br/lote/detalhe/132774", "320")</f>
      </c>
      <c r="B118" s="4" t="s">
        <f>=HYPERLINK("https://www.leilaoonline.com.br/lote/detalhe/132774", " 082-288-2022 - PARTES E PEÇAS, EQUIPAMENTOS DIVERSOS. - LOC. VITORIA/ES")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2.308,00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=HYPERLINK("https://www.leilaoonline.com.br/lote/detalhe/132773", "321")</f>
      </c>
      <c r="B119" s="4" t="s">
        <f>=HYPERLINK("https://www.leilaoonline.com.br/lote/detalhe/132773", " 082-289-2022 - 990 ITENS. - CHAPA DESG MET 400 MM, 400MM 1/2 POL; CAIXA ROLAM FOFO NOD 220MM; E OUTROS, VEJA DESCRITIVO DE ITENS. - LOC. VITORIA/ES")</f>
      </c>
      <c r="C119" s="4" t="inlineStr">
        <is>
          <t>Vendido</t>
        </is>
      </c>
      <c r="D119" s="4" t="inlineStr">
        <is>
          <t>82</t>
        </is>
      </c>
      <c r="E119" s="5" t="inlineStr">
        <is>
          <t>49.750,00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=HYPERLINK("https://www.leilaoonline.com.br/lote/detalhe/132769", "322")</f>
      </c>
      <c r="B120" s="4" t="s">
        <f>=HYPERLINK("https://www.leilaoonline.com.br/lote/detalhe/132769", " 082-291-2022 - BLOCO CONTATO AUXILIAR CONTATOR, TIPO, CA; PRATO TA -2560 CVRD-OF.CAR - LOC. VITORIA/ES")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=HYPERLINK("https://www.leilaoonline.com.br/lote/detalhe/132764", "323")</f>
      </c>
      <c r="B121" s="4" t="s">
        <f>=HYPERLINK("https://www.leilaoonline.com.br/lote/detalhe/132764", " 082-292-2022 - 1400 ITENS. - ARRUELA 4B4278 CATERPILLAR; ESPAÇADOR 124X1007 GENERAL ELETRIC. E OUTROS; VEJA DESCRITIVO DE ITENS. - LOC. VITORIA/ES")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2.150,00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=HYPERLINK("https://www.leilaoonline.com.br/lote/detalhe/132778", "324")</f>
      </c>
      <c r="B122" s="4" t="s">
        <f>=HYPERLINK("https://www.leilaoonline.com.br/lote/detalhe/132778", " 082-295-2022 - 700 ITENS. - BUCHA HM-73-00291-R3 TEGA; MODULO ELET. 120VCA; E OUTROS, VEJA DESCRITIVO DE ITENS. - LOC. VITORIA/ES")</f>
      </c>
      <c r="C122" s="4" t="inlineStr">
        <is>
          <t>Vendido</t>
        </is>
      </c>
      <c r="D122" s="4" t="inlineStr">
        <is>
          <t>59</t>
        </is>
      </c>
      <c r="E122" s="5" t="inlineStr">
        <is>
          <t>8.250,00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=HYPERLINK("https://www.leilaoonline.com.br/lote/detalhe/132783", "325")</f>
      </c>
      <c r="B123" s="4" t="s">
        <f>=HYPERLINK("https://www.leilaoonline.com.br/lote/detalhe/132783", " 082-296-2022  - 500 ITENS. - MANCAL COMPONENTE, GM-EMD; HASTE COMPONENTE 132X122-2 GE. E OUTROS, VEJA DESCRITIVO DE ITENS. - LOC. VITORIA/ES")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3.700,00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=HYPERLINK("https://www.leilaoonline.com.br/lote/detalhe/132781", "326")</f>
      </c>
      <c r="B124" s="4" t="s">
        <f>=HYPERLINK("https://www.leilaoonline.com.br/lote/detalhe/132781", " 082-297-2022 - 150 ITENS. - ESTOJO 115X1987-4 GENERAL ELETRIC; BASE 8209956 GM-EMD. E OUTROS, VEJA DESCRITIVO DE ITENS. - LOC. VITORIA/ES")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=HYPERLINK("https://www.leilaoonline.com.br/lote/detalhe/132646", "327")</f>
      </c>
      <c r="B125" s="4" t="s">
        <f>=HYPERLINK("https://www.leilaoonline.com.br/lote/detalhe/132646", " GOV-007-2022 - CAPOTA FECHADA COM MOLDURA ULTILITAR IOS 4X4,FROTA MODELO HILUX - LOC. GOVERNADOR VALADARES/MG")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=HYPERLINK("https://www.leilaoonline.com.br/lote/detalhe/132782", "328")</f>
      </c>
      <c r="B126" s="4" t="s">
        <f>=HYPERLINK("https://www.leilaoonline.com.br/lote/detalhe/132782", " 082-299-2022 - 250 ITENS. - ANEL LAB 311T-L-15507 IT33 DESENHO VALE; ANEL TRANSP 6,3 MM 1244MM. E OUTROS; VEJA DESCRITIVO DE ITENS. - LOC. VITORIA/ES")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2.400,00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=HYPERLINK("https://www.leilaoonline.com.br/lote/detalhe/132780", "329")</f>
      </c>
      <c r="B127" s="4" t="s">
        <f>=HYPERLINK("https://www.leilaoonline.com.br/lote/detalhe/132780", " 082-300-2022 - PARTES E PECAS EQUIPAMANETOS DIVERSOS. - LOC. VITORIA/ES")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=HYPERLINK("https://www.leilaoonline.com.br/lote/detalhe/132775", "330")</f>
      </c>
      <c r="B128" s="4" t="s">
        <f>=HYPERLINK("https://www.leilaoonline.com.br/lote/detalhe/132775", " 082-301-2022 - EIXO P; MME6829729-0003/7 DESENHO SUPOT. - LOC. VITORIA/ES")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2.350,00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=HYPERLINK("https://www.leilaoonline.com.br/lote/detalhe/132785", "331")</f>
      </c>
      <c r="B129" s="4" t="s">
        <f>=HYPERLINK("https://www.leilaoonline.com.br/lote/detalhe/132785", " 082-302-2022 - EIXO P/MOINHO; DX00916052 KAWASAKIHEAVY. - LOC. VITORIA/ES")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3.050,00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=HYPERLINK("https://www.leilaoonline.com.br/lote/detalhe/132784", "332")</f>
      </c>
      <c r="B130" s="4" t="s">
        <f>=HYPERLINK("https://www.leilaoonline.com.br/lote/detalhe/132784", " 082-303-2022 - EIXO COM:MME64191029-007 DESENHO SUPOT. - LOC. VITORIA/ES")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=HYPERLINK("https://www.leilaoonline.com.br/lote/detalhe/132786", "333")</f>
      </c>
      <c r="B131" s="4" t="s">
        <f>=HYPERLINK("https://www.leilaoonline.com.br/lote/detalhe/132786", " 082-304-2022 - EIXO COMPONENTE; TIPO: VI:8034709 GM-EMD - LOC. VITORIA/ES")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1.200,00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=HYPERLINK("https://www.leilaoonline.com.br/lote/detalhe/132777", "334")</f>
      </c>
      <c r="B132" s="4" t="s">
        <f>=HYPERLINK("https://www.leilaoonline.com.br/lote/detalhe/132777", " 082-307-2022 - 3 MANCAL U61.202 PLASSER; 2 RODA FERROVIARIA 6070100/1030/C GEOVIA. - LOC. VITORIA/ES")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1.112,00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=HYPERLINK("https://www.leilaoonline.com.br/lote/detalhe/132776", "335")</f>
      </c>
      <c r="B133" s="4" t="s">
        <f>=HYPERLINK("https://www.leilaoonline.com.br/lote/detalhe/132776", " 082-311-2022 - 5 ITENS. - VIBRADOR P/ LASTRO; MOTOVIBRADOR MOD 1200KG; E OUTROS; VEJA DESCRITIVO DE ITENS. - LOC. VITORIA/ES")</f>
      </c>
      <c r="C133" s="4" t="inlineStr">
        <is>
          <t>Não vendido</t>
        </is>
      </c>
      <c r="D133" s="4" t="inlineStr">
        <is>
          <t>24</t>
        </is>
      </c>
      <c r="E133" s="5" t="inlineStr">
        <is>
          <t>3.900,00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=HYPERLINK("https://www.leilaoonline.com.br/lote/detalhe/133092", "336")</f>
      </c>
      <c r="B134" s="4" t="s">
        <f>=HYPERLINK("https://www.leilaoonline.com.br/lote/detalhe/133092", " BRU-002-2022 - 57 PLACA DESGASTE METALICA 1500MM; 14 PLACA DESG 1.157.10-0306C BRASFELT. - LOC. SÃO GONÇALO RIO ABAIXO /MG")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=HYPERLINK("https://www.leilaoonline.com.br/lote/detalhe/133094", "337")</f>
      </c>
      <c r="B135" s="4" t="s">
        <f>=HYPERLINK("https://www.leilaoonline.com.br/lote/detalhe/133094", " CD-008-2022 - 3300 ITENS. - GANCHO 2120 SUPERIOR BERG STEEL; ARRUELA 079C WORTHINGTON; E OUTROS, VEJA DESCRITIVO DE ITENS. - LOC. BARÃO DE COCAIS/MG")</f>
      </c>
      <c r="C135" s="4" t="inlineStr">
        <is>
          <t>Vendido</t>
        </is>
      </c>
      <c r="D135" s="4" t="inlineStr">
        <is>
          <t>29</t>
        </is>
      </c>
      <c r="E135" s="5" t="inlineStr">
        <is>
          <t>4.350,00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=HYPERLINK("https://www.leilaoonline.com.br/lote/detalhe/133095", "338")</f>
      </c>
      <c r="B136" s="4" t="s">
        <f>=HYPERLINK("https://www.leilaoonline.com.br/lote/detalhe/133095", " CD-013-2022 - 150 ITENS. - CORREIA V LISA 5/16POL 1/2POL A; CAMARA AR 165 ARO 13 C/VALVULA TR-13; E OUTROS, VEJA DESCRITIVO DE ITENS. - LOC. BARÃO DE COCAIS/MG")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=HYPERLINK("https://www.leilaoonline.com.br/lote/detalhe/133099", "339")</f>
      </c>
      <c r="B137" s="4" t="s">
        <f>=HYPERLINK("https://www.leilaoonline.com.br/lote/detalhe/133099", " CD-020-2022 - REVESTIMENTO P/BRITA;10527 DESENHO SUMIN; CUBO COMPONENTE; A;141E-23-00023-1 SUMIN. - LOC. BARÃO DE COCAIS/MG")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=HYPERLINK("https://www.leilaoonline.com.br/lote/detalhe/133097", "340")</f>
      </c>
      <c r="B138" s="4" t="s">
        <f>=HYPERLINK("https://www.leilaoonline.com.br/lote/detalhe/133097", " CD-021-2022 - TAMBOR COMPONENTE; ;2350.7396 SALZGITTER. - LOC. BARÃO DE COCAIS/MG")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=HYPERLINK("https://www.leilaoonline.com.br/lote/detalhe/133093", "341")</f>
      </c>
      <c r="B139" s="4" t="s">
        <f>=HYPERLINK("https://www.leilaoonline.com.br/lote/detalhe/133093", " CD-022-2022 - APROX. 2500 ITENS. - FUSIVEL CART NORMAL 250V 5A; PINO GRAXEIRO RETO 1/8POL NPT. E OUTROS, VEJA DESCRITIVO DE ITENS. - LOC. BRÃOS DE COCAIS/MG")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2.700,00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=HYPERLINK("https://www.leilaoonline.com.br/lote/detalhe/133103", "342")</f>
      </c>
      <c r="B140" s="4" t="s">
        <f>=HYPERLINK("https://www.leilaoonline.com.br/lote/detalhe/133103", " CD-027-2022 - 5.200 ITENS. - ARRUELA 13MM 24MM; PARAFUSO 16MM 38MM METR. E OUTROS, VEJA DESCRITIVO DE ITENS. - LOC. BRÃO DE COCAIS/MG")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1.800,00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=HYPERLINK("https://www.leilaoonline.com.br/lote/detalhe/133100", "343")</f>
      </c>
      <c r="B141" s="4" t="s">
        <f>=HYPERLINK("https://www.leilaoonline.com.br/lote/detalhe/133100", " CD-038-2022 - APROX. 300 ITENS. - ROLAMENTO ESFERAS 6032 M C3 SKF; ARRUELA LISA 1/8POL 7,9MM; E OUTROS, VEJA DESCRITIVO DE ITENS. - LOC. BARÃO DE COCAIS/MG")</f>
      </c>
      <c r="C141" s="4" t="inlineStr">
        <is>
          <t>Vendido</t>
        </is>
      </c>
      <c r="D141" s="4" t="inlineStr">
        <is>
          <t>60</t>
        </is>
      </c>
      <c r="E141" s="5" t="inlineStr">
        <is>
          <t>15.800,00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=HYPERLINK("https://www.leilaoonline.com.br/lote/detalhe/133102", "344")</f>
      </c>
      <c r="B142" s="4" t="s">
        <f>=HYPERLINK("https://www.leilaoonline.com.br/lote/detalhe/133102", " CD-250-2021 - 16000 ITENS. - PORCA 5/8POL UNF; ARRUELA 69747 JEFFREY MANUFACTUR. E OUTROS; VEJA DESCRITIVO DE ITENS. - LOC. BARÃO DE COCAIS/MG")</f>
      </c>
      <c r="C142" s="4" t="inlineStr">
        <is>
          <t>Vendido</t>
        </is>
      </c>
      <c r="D142" s="4" t="inlineStr">
        <is>
          <t>13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=HYPERLINK("https://www.leilaoonline.com.br/lote/detalhe/133096", "345")</f>
      </c>
      <c r="B143" s="4" t="s">
        <f>=HYPERLINK("https://www.leilaoonline.com.br/lote/detalhe/133096", " CKS-ATI-012-2022 - FREEZER VERTICAL 300L GSD32A INOX - BOSCH; GELADEIRA INDUSTRIAL. E OUTROS; VEJA DESCRITIVO DE ITENS. - LOC.  PARAUAPEBAS/PA")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=HYPERLINK("https://www.leilaoonline.com.br/lote/detalhe/133101", "346")</f>
      </c>
      <c r="B144" s="4" t="s">
        <f>=HYPERLINK("https://www.leilaoonline.com.br/lote/detalhe/133101", " CKS-ATI-025-2022 - BOMBA WEIR, MOD UNIGLIDE DAS 300/400; BOMBA DE OVERFLOW WEIR BA_145_33. - PARA MAIS INFORMAÇÕES, VEJA DESCRITIVO DE ITENS. - LOC. PARAUPEBAS/PA")</f>
      </c>
      <c r="C144" s="4" t="inlineStr">
        <is>
          <t>Vendido</t>
        </is>
      </c>
      <c r="D144" s="4" t="inlineStr">
        <is>
          <t>42</t>
        </is>
      </c>
      <c r="E144" s="5" t="inlineStr">
        <is>
          <t>35.750,00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=HYPERLINK("https://www.leilaoonline.com.br/lote/detalhe/133098", "347")</f>
      </c>
      <c r="B145" s="4" t="s">
        <f>=HYPERLINK("https://www.leilaoonline.com.br/lote/detalhe/133098", " CKS-ATI-052-2022 - MAQUINA DE SOLDA PORTATIL ESAB LHN 220I PLUS. - LOC. PARAUAPEBAS/PA")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=HYPERLINK("https://www.leilaoonline.com.br/lote/detalhe/133142", "348")</f>
      </c>
      <c r="B146" s="4" t="s">
        <f>=HYPERLINK("https://www.leilaoonline.com.br/lote/detalhe/133142", " CKS-MRO-019-2022 - 55 ITENS. - CILINDRO ESCAVACAO 3579784 CATERPILLAR; CILINDRO HIDR 2043614 CATERPILLAR. E OUTROS; VEJA DESCRITIVO DE ITENS. - LOC. CARAJÁS/PA")</f>
      </c>
      <c r="C146" s="4" t="inlineStr">
        <is>
          <t>Vendido</t>
        </is>
      </c>
      <c r="D146" s="4" t="inlineStr">
        <is>
          <t>49</t>
        </is>
      </c>
      <c r="E146" s="5" t="inlineStr">
        <is>
          <t>81.100,00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=HYPERLINK("https://www.leilaoonline.com.br/lote/detalhe/133149", "349")</f>
      </c>
      <c r="B147" s="4" t="s">
        <f>=HYPERLINK("https://www.leilaoonline.com.br/lote/detalhe/133149", " CKS-MRO-033-2022 - 80 ITENS. - BOMBA COMPON;704-71-44071 KOMATSU MINING TOMADA ELET 380/440V 63A TP LATAO. E OUTROS; VEJA DESCRITIVO DE ITENS. - LOC. CARAJÁS/PA")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33.000,00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=HYPERLINK("https://www.leilaoonline.com.br/lote/detalhe/133144", "350")</f>
      </c>
      <c r="B148" s="4" t="s">
        <f>=HYPERLINK("https://www.leilaoonline.com.br/lote/detalhe/133144", " CKS-MRO-072-2022 - 20 ITENS. - CILINDRO 7V5668 CATERPILLAR; BOMBA COMPONENTE; TIP;6Y6978 CATERPILLAR. E OUTROS; VEJA DESCRITIVO DE ITENS. - LOC. CARAJÁS/PA")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=HYPERLINK("https://www.leilaoonline.com.br/lote/detalhe/133145", "351")</f>
      </c>
      <c r="B149" s="4" t="s">
        <f>=HYPERLINK("https://www.leilaoonline.com.br/lote/detalhe/133145", " MCR-006-2022 - 3000 ITENS. -   ACOPLAMENTO;FLEX;194MM;0-105MM; RETENTOR 8P8950 CATERPILLAR. E OUTROS; VEJA DESCRITIVO DE ITENS. - LOC. CORUMBÁ/MS")</f>
      </c>
      <c r="C149" s="4" t="inlineStr">
        <is>
          <t>Vendido</t>
        </is>
      </c>
      <c r="D149" s="4" t="inlineStr">
        <is>
          <t>38</t>
        </is>
      </c>
      <c r="E149" s="5" t="inlineStr">
        <is>
          <t>6.900,00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=HYPERLINK("https://www.leilaoonline.com.br/lote/detalhe/133139", "352")</f>
      </c>
      <c r="B150" s="4" t="s">
        <f>=HYPERLINK("https://www.leilaoonline.com.br/lote/detalhe/133139", " MCR-007-2022 - APROX. 920 ITENS. - ACOPLAM N03460524 METSO;  PORCA;SEXT;1/4";ASTM A307;G A;7/32". E OUTROS; VEJA DESCRITIVO DE ITENS. - LOC. CORUMBÁ/MS ")</f>
      </c>
      <c r="C150" s="4" t="inlineStr">
        <is>
          <t>Vendido</t>
        </is>
      </c>
      <c r="D150" s="4" t="inlineStr">
        <is>
          <t>44</t>
        </is>
      </c>
      <c r="E150" s="5" t="inlineStr">
        <is>
          <t>8.700,00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=HYPERLINK("https://www.leilaoonline.com.br/lote/detalhe/133143", "353")</f>
      </c>
      <c r="B151" s="4" t="s">
        <f>=HYPERLINK("https://www.leilaoonline.com.br/lote/detalhe/133143", " MCR-029-2022 - 1100 ITENS. - LONA;FREIO;JG;CAT 980G II; RETENTOR 1 516250 CATERPILLAR. E OUTROS, VEJA DESCRITIVO DE ITENS. - LOC. CORUMBÁ/MS")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7.650,00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=HYPERLINK("https://www.leilaoonline.com.br/lote/detalhe/133147", "354")</f>
      </c>
      <c r="B152" s="4" t="s">
        <f>=HYPERLINK("https://www.leilaoonline.com.br/lote/detalhe/133147", " MCR-030-2022 - 13000 ITENS. -  AVENTAL SEGUR DESCARTAVEL U, LUVA SG AG QM NBR G K. E OUTROS; VEJA DESCRITIVO DE ITENS. - LOC. CORUMBÁ/MS")</f>
      </c>
      <c r="C152" s="4" t="inlineStr">
        <is>
          <t>Não vendido</t>
        </is>
      </c>
      <c r="D152" s="4" t="inlineStr">
        <is>
          <t>39</t>
        </is>
      </c>
      <c r="E152" s="5" t="inlineStr">
        <is>
          <t>6.100,00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=HYPERLINK("https://www.leilaoonline.com.br/lote/detalhe/133140", "355")</f>
      </c>
      <c r="B153" s="4" t="s">
        <f>=HYPERLINK("https://www.leilaoonline.com.br/lote/detalhe/133140", " MCR-042-2022 - APROX. 200 ITENS. - ELETRODO;SOLDA;3,25MM;AWS EL AL SI 12; MANGUEIRA MONT 1763330 SCANIA. E OUTROS, VEJA DESCRITIVO DE ITENS. - LOC. CORUMBÁ/MS")</f>
      </c>
      <c r="C153" s="4" t="inlineStr">
        <is>
          <t>Vendido</t>
        </is>
      </c>
      <c r="D153" s="4" t="inlineStr">
        <is>
          <t>39</t>
        </is>
      </c>
      <c r="E153" s="5" t="inlineStr">
        <is>
          <t>6.250,00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=HYPERLINK("https://www.leilaoonline.com.br/lote/detalhe/133146", "356")</f>
      </c>
      <c r="B154" s="4" t="s">
        <f>=HYPERLINK("https://www.leilaoonline.com.br/lote/detalhe/133146", " MCR-PGC-031-2022 - 80 ITENS. -  CANTONEIRA A36 1/4POL; CAVALETE MNSCG 36 METALURGICA NIERI. - E OUTROS; VEJA DESCRITIVO DE ITENS. - LOC. CORUMBÁ/MS")</f>
      </c>
      <c r="C154" s="4" t="inlineStr">
        <is>
          <t>Vendido</t>
        </is>
      </c>
      <c r="D154" s="4" t="inlineStr">
        <is>
          <t>40</t>
        </is>
      </c>
      <c r="E154" s="5" t="inlineStr">
        <is>
          <t>15.650,00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=HYPERLINK("https://www.leilaoonline.com.br/lote/detalhe/133141", "357")</f>
      </c>
      <c r="B155" s="4" t="s">
        <f>=HYPERLINK("https://www.leilaoonline.com.br/lote/detalhe/133141", " MCR-PGC-041-2022 - 100 ITENS. - ROLO;TRANSP;CARGA;24";  TOMADA;SOBREPOR BLOQUEIO MECANICO. E OUTROS, VEJA DESCRITIVO DE ITENS. - LOC. CORUMBÁ/MS")</f>
      </c>
      <c r="C155" s="4" t="inlineStr">
        <is>
          <t>Vendido</t>
        </is>
      </c>
      <c r="D155" s="4" t="inlineStr">
        <is>
          <t>56</t>
        </is>
      </c>
      <c r="E155" s="5" t="inlineStr">
        <is>
          <t>10.350,00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=HYPERLINK("https://www.leilaoonline.com.br/lote/detalhe/133150", "358")</f>
      </c>
      <c r="B156" s="4" t="s">
        <f>=HYPERLINK("https://www.leilaoonline.com.br/lote/detalhe/133150", " MCR-ZIPI-054-2021 - 3 EIXOS /DIFERENCIAL. - LOC. CORUMBÁ/MS")</f>
      </c>
      <c r="C156" s="4" t="inlineStr">
        <is>
          <t>Não vendido</t>
        </is>
      </c>
      <c r="D156" s="4" t="inlineStr">
        <is>
          <t>49</t>
        </is>
      </c>
      <c r="E156" s="5" t="inlineStr">
        <is>
          <t>20.100,00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=HYPERLINK("https://www.leilaoonline.com.br/lote/detalhe/133148", "359")</f>
      </c>
      <c r="B157" s="4" t="s">
        <f>=HYPERLINK("https://www.leilaoonline.com.br/lote/detalhe/133148", " MRB-EQ-001-2022 - GERADOR CUMMINS, MOD. C40 D6 4, ANO 2009. LOC. MARABÁ/PA")</f>
      </c>
      <c r="C157" s="4" t="inlineStr">
        <is>
          <t>Vendido</t>
        </is>
      </c>
      <c r="D157" s="4" t="inlineStr">
        <is>
          <t>47</t>
        </is>
      </c>
      <c r="E157" s="5" t="inlineStr">
        <is>
          <t>40.400,00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=HYPERLINK("https://www.leilaoonline.com.br/lote/detalhe/133178", "360")</f>
      </c>
      <c r="B158" s="4" t="s">
        <f>=HYPERLINK("https://www.leilaoonline.com.br/lote/detalhe/133178", " MRB-EQ-007-2022 - TELEVISOR SANSUNG  55 3D FUL HD. - LOC. MARABÁ/PA")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=HYPERLINK("https://www.leilaoonline.com.br/lote/detalhe/133176", "361")</f>
      </c>
      <c r="B159" s="4" t="s">
        <f>=HYPERLINK("https://www.leilaoonline.com.br/lote/detalhe/133176", " MRB-MRO-002-2022 - APROX. 3900 MASCARAS RESPIRADORA TECIDO U. - LOC. MARABÁ/PA")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=HYPERLINK("https://www.leilaoonline.com.br/lote/detalhe/133173", "362")</f>
      </c>
      <c r="B160" s="4" t="s">
        <f>=HYPERLINK("https://www.leilaoonline.com.br/lote/detalhe/133173", " MRB-MRO-003-2022 - 15 ITENS. - TRANSFORMADOR S-1.95.3 PLASSER; SAPATA PLASSER; E OUTROS; VEJA DESCRITIVO DE ITENS. - LOC. MARABÁ/PA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=HYPERLINK("https://www.leilaoonline.com.br/lote/detalhe/133172", "363")</f>
      </c>
      <c r="B161" s="4" t="s">
        <f>=HYPERLINK("https://www.leilaoonline.com.br/lote/detalhe/133172", " MRB-MRO-005-2022 - 6 PARAFUSOS M12X30DIN912-8.8/VERZ. PLASSER. - LOC. MARABÁ/PA")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10,00</t>
        </is>
      </c>
      <c r="F161" s="4" t="inlineStr">
        <is>
          <t>5.00</t>
        </is>
      </c>
    </row>
    <row collapsed="false" customFormat="false" customHeight="false" hidden="false" ht="12.1" outlineLevel="0" r="162">
      <c r="A162" s="5" t="s">
        <f>=HYPERLINK("https://www.leilaoonline.com.br/lote/detalhe/133177", "364")</f>
      </c>
      <c r="B162" s="4" t="s">
        <f>=HYPERLINK("https://www.leilaoonline.com.br/lote/detalhe/133177", " MUT-002-2022 - 9 ITENS. - TORRE DE ILUMINACAO AUTONOMA REBOCAVEL; APARELHO DE AR CONDICIONADO SPLIT; E OUTROS, VEJA DESCRITIVO DE ITENS. - LOC. NOVA LIMA/MG")</f>
      </c>
      <c r="C162" s="4" t="inlineStr">
        <is>
          <t>Não vendido</t>
        </is>
      </c>
      <c r="D162" s="4" t="inlineStr">
        <is>
          <t>45</t>
        </is>
      </c>
      <c r="E162" s="5" t="inlineStr">
        <is>
          <t>16.100,00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=HYPERLINK("https://www.leilaoonline.com.br/lote/detalhe/133175", "365")</f>
      </c>
      <c r="B163" s="4" t="s">
        <f>=HYPERLINK("https://www.leilaoonline.com.br/lote/detalhe/133175", " MUT-014-2022 - 100 ITENS. - PLUGUE ENERGIA IND;BRASIKON S-4575 STECK; GRADE ELASTICA 5F; E OUTROS, VEJA DESCRITIVO DE ITENS. - LOC. NOVA LIMA/MG")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=HYPERLINK("https://www.leilaoonline.com.br/lote/detalhe/133174", "366")</f>
      </c>
      <c r="B164" s="4" t="s">
        <f>=HYPERLINK("https://www.leilaoonline.com.br/lote/detalhe/133174", " MUT-019-2022 - 550 ITENS. - JUNTA DE VEDAÇÃO; MOLA DE PRESSÃO. E OUTROS, VEJA DESCRITIVO DE ITENS. - LOC. NOVA LIMA/MG")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1.700,00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=HYPERLINK("https://www.leilaoonline.com.br/lote/detalhe/133179", "367")</f>
      </c>
      <c r="B165" s="4" t="s">
        <f>=HYPERLINK("https://www.leilaoonline.com.br/lote/detalhe/133179", " MUT-022-2022 - APROX. 11.800 AVENTAIS SEGUR DESCARTAVEL U; E 900 CAIXAS DE LUVAS SG AG QM NBR M K. - LOC. NOVA LIMA/MG ")</f>
      </c>
      <c r="C165" s="4" t="inlineStr">
        <is>
          <t>Vendido</t>
        </is>
      </c>
      <c r="D165" s="4" t="inlineStr">
        <is>
          <t>14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=HYPERLINK("https://www.leilaoonline.com.br/lote/detalhe/133171", "368")</f>
      </c>
      <c r="B166" s="4" t="s">
        <f>=HYPERLINK("https://www.leilaoonline.com.br/lote/detalhe/133171", " MUT-023-2022 - 40 ITENS. - RADIADOR 10016519 LIEBHERR; TURBO COMPR 10290233 LIEBHERR. E OUTROS; VEJA DESCRITIVO DE ITENS. - LOC. NOVA LIMA/MG ")</f>
      </c>
      <c r="C166" s="4" t="inlineStr">
        <is>
          <t>Vendido</t>
        </is>
      </c>
      <c r="D166" s="4" t="inlineStr">
        <is>
          <t>69</t>
        </is>
      </c>
      <c r="E166" s="5" t="inlineStr">
        <is>
          <t>19.700,00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=HYPERLINK("https://www.leilaoonline.com.br/lote/detalhe/133180", "369")</f>
      </c>
      <c r="B167" s="4" t="s">
        <f>=HYPERLINK("https://www.leilaoonline.com.br/lote/detalhe/133180", " MUT-024-2022 - 250 ITENS. - SUPORTE 4E8792 CATERPILLAR; TAMPA 7T4131 CATERPILLAR. E OUTROS, VEJA DESCRITIVO DE ITENS. - LOC. NOVA LIMA/MG")</f>
      </c>
      <c r="C167" s="4" t="inlineStr">
        <is>
          <t>Vendido</t>
        </is>
      </c>
      <c r="D167" s="4" t="inlineStr">
        <is>
          <t>32</t>
        </is>
      </c>
      <c r="E167" s="5" t="inlineStr">
        <is>
          <t>8.100,00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=HYPERLINK("https://www.leilaoonline.com.br/lote/detalhe/133182", "370")</f>
      </c>
      <c r="B168" s="4" t="s">
        <f>=HYPERLINK("https://www.leilaoonline.com.br/lote/detalhe/133182", " S11D-001-2022-MRO - 320 REVESTIMENTO 5 397 100 REMA TIP TOP; E 14 FILTRO FLUID HIDR 12MC. - LOC. CANAÃ DOS CARAJAS/PA")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=HYPERLINK("https://www.leilaoonline.com.br/lote/detalhe/133185", "371")</f>
      </c>
      <c r="B169" s="4" t="s">
        <f>=HYPERLINK("https://www.leilaoonline.com.br/lote/detalhe/133185", " S11D-008-2022 - 4 CHAPAS PARA LABORATORIO - CHAPA TERMICA. - LOC. CANAÃ DOS CARAJÁS/PA")</f>
      </c>
      <c r="C169" s="4" t="inlineStr">
        <is>
          <t>Não vendido</t>
        </is>
      </c>
      <c r="D169" s="4" t="inlineStr">
        <is>
          <t>13</t>
        </is>
      </c>
      <c r="E169" s="5" t="inlineStr">
        <is>
          <t>1.700,00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=HYPERLINK("https://www.leilaoonline.com.br/lote/detalhe/133184", "372")</f>
      </c>
      <c r="B170" s="4" t="s">
        <f>=HYPERLINK("https://www.leilaoonline.com.br/lote/detalhe/133184", " SLB-011-2022 - 10 ITENS. - ANALISADOR DE MOTORES ELETRICOS - NF 183; ANALISADOR DE REDE 475 FIELD; E OUTROS, VEJA DESCRITIVO DE ITENS. - LOC. MARABÁ/PA")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=HYPERLINK("https://www.leilaoonline.com.br/lote/detalhe/133188", "373")</f>
      </c>
      <c r="B171" s="4" t="s">
        <f>=HYPERLINK("https://www.leilaoonline.com.br/lote/detalhe/133188", " SLB-016-2022 - 63 FILTROS DE AR AF-2919-LL IRLEMP. - LOC. MARABÁ/PA")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575,00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=HYPERLINK("https://www.leilaoonline.com.br/lote/detalhe/133190", "374")</f>
      </c>
      <c r="B172" s="4" t="s">
        <f>=HYPERLINK("https://www.leilaoonline.com.br/lote/detalhe/133190", " SLB-026-2022 - 1800 ITENS. - CILINDRO FREIO 4248969 LETOURNEAU; BOMBA HIDR 3216655981 BUCYRUS. - LOC. MARABÁ/PA ")</f>
      </c>
      <c r="C172" s="4" t="inlineStr">
        <is>
          <t>Vendido</t>
        </is>
      </c>
      <c r="D172" s="4" t="inlineStr">
        <is>
          <t>17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=HYPERLINK("https://www.leilaoonline.com.br/lote/detalhe/133191", "375")</f>
      </c>
      <c r="B173" s="4" t="s">
        <f>=HYPERLINK("https://www.leilaoonline.com.br/lote/detalhe/133191", " SLB-027-2022 - 1500 ITENS. - LUVA EMENDA CABO 70MM2 54MM; CORREIA 412021735 KOMATSU; E OUTROS, VEJA DESCRITIVO DE ITENS. - LOC. MARABÁ/PA")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=HYPERLINK("https://www.leilaoonline.com.br/lote/detalhe/133183", "376")</f>
      </c>
      <c r="B174" s="4" t="s">
        <f>=HYPERLINK("https://www.leilaoonline.com.br/lote/detalhe/133183", " SLB-028-2022 - 3 CILINDRO 113918 SANDVIK; E 1 CILINDRO HIDR 150903 SANDVIK. - LOC.MARABÁ/PA ")</f>
      </c>
      <c r="C174" s="4" t="inlineStr">
        <is>
          <t>Não vendido</t>
        </is>
      </c>
      <c r="D174" s="4" t="inlineStr">
        <is>
          <t>22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=HYPERLINK("https://www.leilaoonline.com.br/lote/detalhe/133187", "377")</f>
      </c>
      <c r="B175" s="4" t="s">
        <f>=HYPERLINK("https://www.leilaoonline.com.br/lote/detalhe/133187", " SLB-029-2022 - TAMBOR CORREIA TRANSPORTADORA; POLIA PI2I-042884 INBRAS; E OUTROS, VEJA DESCRITIVO DE ITENS. - LOC. MARABÁ/PA")</f>
      </c>
      <c r="C175" s="4" t="inlineStr">
        <is>
          <t>Vendido</t>
        </is>
      </c>
      <c r="D175" s="4" t="inlineStr">
        <is>
          <t>69</t>
        </is>
      </c>
      <c r="E175" s="5" t="inlineStr">
        <is>
          <t>30.250,00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=HYPERLINK("https://www.leilaoonline.com.br/lote/detalhe/133189", "378")</f>
      </c>
      <c r="B176" s="4" t="s">
        <f>=HYPERLINK("https://www.leilaoonline.com.br/lote/detalhe/133189", " SLB-030-2022 - APROX. 100 ITENS. - VALVULA DIR 931048 SANDVIK; TRANSMISSAO 2351521014 KOMATSU; E OUTROS; VEJA DESCRITIVO DE ITENS. - LOC. MARABÁ/PA")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2.800,00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=HYPERLINK("https://www.leilaoonline.com.br/lote/detalhe/133192", "379")</f>
      </c>
      <c r="B177" s="4" t="s">
        <f>=HYPERLINK("https://www.leilaoonline.com.br/lote/detalhe/133192", " SLB-031-2022 - BALANCA ANALITICA AG 200; BALANCA ANALITICA 320G. - LOC. MARABÁ/PA")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=HYPERLINK("https://www.leilaoonline.com.br/lote/detalhe/133186", "380")</f>
      </c>
      <c r="B178" s="4" t="s">
        <f>=HYPERLINK("https://www.leilaoonline.com.br/lote/detalhe/133186", " SLS-EQ-001-2022 - BALANÇA SHENCK, MOD. H40UB, ANO 1985. - LOC. SÃO LUIS-MA")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=HYPERLINK("https://www.leilaoonline.com.br/lote/detalhe/133193", "381")</f>
      </c>
      <c r="B179" s="4" t="s">
        <f>=HYPERLINK("https://www.leilaoonline.com.br/lote/detalhe/133193", " SLS-EQ-017-2022 - PRENSA MARCON, ANO 2005. - LOC. SÃO LUÍS/MA")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770,00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=HYPERLINK("https://www.leilaoonline.com.br/lote/detalhe/133219", "382")</f>
      </c>
      <c r="B180" s="4" t="s">
        <f>=HYPERLINK("https://www.leilaoonline.com.br/lote/detalhe/133219", " SLS-EQ-018-2022 - ALICATE AMPERIMETRO FLUK 355; TERMOMETRO DIGITAL INFRA VERMELHO MOD PM-4.PARA MAIS INOFRMAÇÕES, VEJA DESCRITIVO DE ITENS. - LOC. SÃO LUIS/MA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=HYPERLINK("https://www.leilaoonline.com.br/lote/detalhe/133208", "383")</f>
      </c>
      <c r="B181" s="4" t="s">
        <f>=HYPERLINK("https://www.leilaoonline.com.br/lote/detalhe/133208", " SLS-EQ-022-2022 - 2 LAVADORAS DE ALTA PRESSAO TRIF.220V HDS800 TURBK-2 - LOC. SÃO LUÍS/MA")</f>
      </c>
      <c r="C181" s="4" t="inlineStr">
        <is>
          <t>Não vendido</t>
        </is>
      </c>
      <c r="D181" s="4" t="inlineStr">
        <is>
          <t>23</t>
        </is>
      </c>
      <c r="E181" s="5" t="inlineStr">
        <is>
          <t>6.700,00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=HYPERLINK("https://www.leilaoonline.com.br/lote/detalhe/133211", "384")</f>
      </c>
      <c r="B182" s="4" t="s">
        <f>=HYPERLINK("https://www.leilaoonline.com.br/lote/detalhe/133211", " SLS-EQ-027-2022 - BEBEDOURO DE GARRAFAO BRANCO 220V. - LOC. SÃO LUÍS/MA")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=HYPERLINK("https://www.leilaoonline.com.br/lote/detalhe/133214", "385")</f>
      </c>
      <c r="B183" s="4" t="s">
        <f>=HYPERLINK("https://www.leilaoonline.com.br/lote/detalhe/133214", " SLS-EQ-028-2022 - MAQUINA DE SOLDA ARCO 42,8KVA; CONSTELLATION. - LOC. SÃO LUÍS/MA")</f>
      </c>
      <c r="C183" s="4" t="inlineStr">
        <is>
          <t>Não vendido</t>
        </is>
      </c>
      <c r="D183" s="4" t="inlineStr">
        <is>
          <t>27</t>
        </is>
      </c>
      <c r="E183" s="5" t="inlineStr">
        <is>
          <t>3.100,00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=HYPERLINK("https://www.leilaoonline.com.br/lote/detalhe/133209", "386")</f>
      </c>
      <c r="B184" s="4" t="s">
        <f>=HYPERLINK("https://www.leilaoonline.com.br/lote/detalhe/133209", " SLS-MRO-010-2022 - 25 ITENS. - DISJUNTOR 2500A; RETENTOR NBR 70MM 90MM; E OUTROS, VEJA DESCRITIVO DE ITENS. - LOC. SÃO LUÍS/MA")</f>
      </c>
      <c r="C184" s="4" t="inlineStr">
        <is>
          <t>Vendido</t>
        </is>
      </c>
      <c r="D184" s="4" t="inlineStr">
        <is>
          <t>145</t>
        </is>
      </c>
      <c r="E184" s="5" t="inlineStr">
        <is>
          <t>230.000,00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=HYPERLINK("https://www.leilaoonline.com.br/lote/detalhe/133213", "387")</f>
      </c>
      <c r="B185" s="4" t="s">
        <f>=HYPERLINK("https://www.leilaoonline.com.br/lote/detalhe/133213", " SLS-MR0-012-2022 - 350 ITENS. - ANEL VED 8479601 GM-EMD; ENGRENAGEM 238430 CLARK; E OUTROS, VEJA DESCRITIVO DE ITENS. - LOC.SÃO LUÍS/MA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=HYPERLINK("https://www.leilaoonline.com.br/lote/detalhe/133218", "388")</f>
      </c>
      <c r="B186" s="4" t="s">
        <f>=HYPERLINK("https://www.leilaoonline.com.br/lote/detalhe/133218", " SLS-MRO-023-2022 - 150 ITENS. - VALVULA SOL 110VCA; ROTOR COMPLETO BERNAUER; E OUTROS, VEJA DESCRITIVO DE ITENS. - LOC. SÃO LUÍS/MA")</f>
      </c>
      <c r="C186" s="4" t="inlineStr">
        <is>
          <t>Não vendido</t>
        </is>
      </c>
      <c r="D186" s="4" t="inlineStr">
        <is>
          <t>33</t>
        </is>
      </c>
      <c r="E186" s="5" t="inlineStr">
        <is>
          <t>5.500,00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=HYPERLINK("https://www.leilaoonline.com.br/lote/detalhe/133210", "389")</f>
      </c>
      <c r="B187" s="4" t="s">
        <f>=HYPERLINK("https://www.leilaoonline.com.br/lote/detalhe/133210", " SLS-MRO-028-2022 - 6200 AVENTAIS SEGUR BARBEIRO UNIC; 2 CAIXAS DE LUVAS AG QM NBR. - LOC. SÃO LUÍS/MA")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=HYPERLINK("https://www.leilaoonline.com.br/lote/detalhe/133212", "390")</f>
      </c>
      <c r="B188" s="4" t="s">
        <f>=HYPERLINK("https://www.leilaoonline.com.br/lote/detalhe/133212", " SLS-MRO-029-2022 - 130 ITENS. - BOMBA HIDR 38MM 210BAR; GUIA FIXACAO 16/229 PUR; E OUTROS, VEJA DESCRITIVO DE ITENS. - LOC. SÃO LUÍS/MA")</f>
      </c>
      <c r="C188" s="4" t="inlineStr">
        <is>
          <t>Não vendido</t>
        </is>
      </c>
      <c r="D188" s="4" t="inlineStr">
        <is>
          <t>30</t>
        </is>
      </c>
      <c r="E188" s="5" t="inlineStr">
        <is>
          <t>4.750,00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=HYPERLINK("https://www.leilaoonline.com.br/lote/detalhe/133216", "391")</f>
      </c>
      <c r="B189" s="4" t="s">
        <f>=HYPERLINK("https://www.leilaoonline.com.br/lote/detalhe/133216", " SLS-MRO-030-2022 - 400 ITENS. - VALVULA SEG 22MM; MODULO ELET 110-690VCA; E OUTROS, VEJA DESCRITIVO DE ITENS. - LOC. SÃO LUÍS/MA")</f>
      </c>
      <c r="C189" s="4" t="inlineStr">
        <is>
          <t>Vendido</t>
        </is>
      </c>
      <c r="D189" s="4" t="inlineStr">
        <is>
          <t>56</t>
        </is>
      </c>
      <c r="E189" s="5" t="inlineStr">
        <is>
          <t>14.150,00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=HYPERLINK("https://www.leilaoonline.com.br/lote/detalhe/133217", "392")</f>
      </c>
      <c r="B190" s="4" t="s">
        <f>=HYPERLINK("https://www.leilaoonline.com.br/lote/detalhe/133217", " SLS-MRO-031-2022 - 350 ITENS. - ENGRENAGEM 40035909 SANED; MANCAL COMPO;114X1127-2 GENERAL ELECTRIC; E OUTROS, VEJA DESCRITIVO DE ITENS. - LOC. SÃO LUÍS/MA")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1.400,00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=HYPERLINK("https://www.leilaoonline.com.br/lote/detalhe/133215", "393")</f>
      </c>
      <c r="B191" s="4" t="s">
        <f>=HYPERLINK("https://www.leilaoonline.com.br/lote/detalhe/133215", " SLS-MRO-032-2022 - 3 CAMISAS CABECOTE 121X1255 GENERAL ELECTR. - LOC. SÃO LUÍS/MA")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=HYPERLINK("https://www.leilaoonline.com.br/lote/detalhe/133222", "394")</f>
      </c>
      <c r="B192" s="4" t="s">
        <f>=HYPERLINK("https://www.leilaoonline.com.br/lote/detalhe/133222", " SLS-MROZIPI-006-2022 - 90 ITENS. - JUNTAS DE VEDACAO MECANICAS; FUSIVEIS E CORTA-CIRCUITOS DE FUSIVEIS; E OUTROS, VEJA DESCRITIVO DE ITENS. - LOC. SÃO LUÍS/MA")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894,00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=HYPERLINK("https://www.leilaoonline.com.br/lote/detalhe/133221", "395")</f>
      </c>
      <c r="B193" s="4" t="s">
        <f>=HYPERLINK("https://www.leilaoonline.com.br/lote/detalhe/133221", " SSG-009-2022-MRO - 150 ITENS. - FUSIVEL LIMIT CORR 16 A 13,8 KV; VALVULA 1123282 CATERPILLAR; E OUTROS, VEJA DESCRITIVO DE ITENS. - LOC. CANAÃ DOS CARAJÁS/PA")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3.300,00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=HYPERLINK("https://www.leilaoonline.com.br/lote/detalhe/133226", "396")</f>
      </c>
      <c r="B194" s="4" t="s">
        <f>=HYPERLINK("https://www.leilaoonline.com.br/lote/detalhe/133226", " SSG-018-2021-MRO - 150 ITENS. - JUNTA 205288 CUMMINS; PLACA 1233698 CATERPILLAR; E OUTROS, VEJA DESCRITIVO DE ITENS. - LOC. CANAÃ DOS CARAJÁS/PA")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=HYPERLINK("https://www.leilaoonline.com.br/lote/detalhe/133223", "397")</f>
      </c>
      <c r="B195" s="4" t="s">
        <f>=HYPERLINK("https://www.leilaoonline.com.br/lote/detalhe/133223", " SSG-024-2021 - 350 ITENS. - DISJUNTOR 10A 50KA; ROLAMENTO ESF 6028 SKF; E OUTROS, VEJA DESCRITIVO DE ITENS. - LOC. CANAÃ DOS CARAJÁS/PA")</f>
      </c>
      <c r="C195" s="4" t="inlineStr">
        <is>
          <t>Não vendido</t>
        </is>
      </c>
      <c r="D195" s="4" t="inlineStr">
        <is>
          <t>27</t>
        </is>
      </c>
      <c r="E195" s="5" t="inlineStr">
        <is>
          <t>5.250,00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=HYPERLINK("https://www.leilaoonline.com.br/lote/detalhe/133230", "398")</f>
      </c>
      <c r="B196" s="4" t="s">
        <f>=HYPERLINK("https://www.leilaoonline.com.br/lote/detalhe/133230", " SSG-0032-2022-MRO - 50 ITENS. - MODULO ELETRONICO PADRONIZADO; JUNTA 1272176 CATERPILLAR; E OUTROS, VEJA DESCRITIVO DE ITENS. - LOC. CANÃ DOS CARAJÁS/PA")</f>
      </c>
      <c r="C196" s="4" t="inlineStr">
        <is>
          <t>Não vendido</t>
        </is>
      </c>
      <c r="D196" s="4" t="inlineStr">
        <is>
          <t>8</t>
        </is>
      </c>
      <c r="E196" s="5" t="inlineStr">
        <is>
          <t>1.200,00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=HYPERLINK("https://www.leilaoonline.com.br/lote/detalhe/133227", "399")</f>
      </c>
      <c r="B197" s="4" t="s">
        <f>=HYPERLINK("https://www.leilaoonline.com.br/lote/detalhe/133227", " SSG-037-2022 - 410 ITENS. - TUBO 1572802 CATERPILLAR; VALVULA 8X2320 CATERPILLAR; E OUTROS, VEJA DESCRITIVO DE ITENS. - LOC. CANAÃ DOS CARAJÁS/PA")</f>
      </c>
      <c r="C197" s="4" t="inlineStr">
        <is>
          <t>Não vendido</t>
        </is>
      </c>
      <c r="D197" s="4" t="inlineStr">
        <is>
          <t>4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=HYPERLINK("https://www.leilaoonline.com.br/lote/detalhe/132662", "400")</f>
      </c>
      <c r="B198" s="4" t="s">
        <f>=HYPERLINK("https://www.leilaoonline.com.br/lote/detalhe/132662", "082-116-2022 - 2 PEÇAS ACOP FLEX RIGIDO 720000NM FALK - LOCALIZAÇÃO: VITÓRIA / ES")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=HYPERLINK("https://www.leilaoonline.com.br/lote/detalhe/132663", "401")</f>
      </c>
      <c r="B199" s="4" t="s">
        <f>=HYPERLINK("https://www.leilaoonline.com.br/lote/detalhe/132663", "082-122-2022 - 1 PEÇA EIXO DESENHO-DN013060701 DESENHO VALE SUPOT - LOCALIZAÇÃO: VITÓRIA / ES")</f>
      </c>
      <c r="C199" s="4" t="inlineStr">
        <is>
          <t>Vendido</t>
        </is>
      </c>
      <c r="D199" s="4" t="inlineStr">
        <is>
          <t>16</t>
        </is>
      </c>
      <c r="E199" s="5" t="inlineStr">
        <is>
          <t>3.400,00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=HYPERLINK("https://www.leilaoonline.com.br/lote/detalhe/132664", "402")</f>
      </c>
      <c r="B200" s="4" t="s">
        <f>=HYPERLINK("https://www.leilaoonline.com.br/lote/detalhe/132664", "082-123-2022 - APROX. 847 JOGOS CLIPE GANTREX WELDLOK 15/ASCE 75P - LOCALIZAÇÃO: VITÓRIA / ES")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=HYPERLINK("https://www.leilaoonline.com.br/lote/detalhe/132665", "403")</f>
      </c>
      <c r="B201" s="4" t="s">
        <f>=HYPERLINK("https://www.leilaoonline.com.br/lote/detalhe/132665", "082- 127 -2022 - 3 MAQUINA DE SOLDA ELETRICA RETIFICADORA - VEJA DESCRITIVO DE ITENS - LOCALIZAÇÃO: VITÓRIA / ES")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1.300,00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=HYPERLINK("https://www.leilaoonline.com.br/lote/detalhe/132666", "404")</f>
      </c>
      <c r="B202" s="4" t="s">
        <f>=HYPERLINK("https://www.leilaoonline.com.br/lote/detalhe/132666", "082-128-2022 - 1 BEBEDOURO E 1 PURIFICADOR DE AGUA - VEJA DESCRITIVO DE ITENS - LOCALIZAÇÃO: VITÓRIA / 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=HYPERLINK("https://www.leilaoonline.com.br/lote/detalhe/132668", "405")</f>
      </c>
      <c r="B203" s="4" t="s">
        <f>=HYPERLINK("https://www.leilaoonline.com.br/lote/detalhe/132668", "082-142-2022 - APROX. 51 ITENS - MOTOR, TRANSFORMADOR, CAPACITOR E OUTROS - VEJA DESCRITIVO DE ITENS - LOCALIZAÇÃO: VITÓRIA / ES")</f>
      </c>
      <c r="C203" s="4" t="inlineStr">
        <is>
          <t>Vendido</t>
        </is>
      </c>
      <c r="D203" s="4" t="inlineStr">
        <is>
          <t>83</t>
        </is>
      </c>
      <c r="E203" s="5" t="inlineStr">
        <is>
          <t>45.600,00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=HYPERLINK("https://www.leilaoonline.com.br/lote/detalhe/132673", "406")</f>
      </c>
      <c r="B204" s="4" t="s">
        <f>=HYPERLINK("https://www.leilaoonline.com.br/lote/detalhe/132673", "082-156-2022 - 2 PEÇAS MOTOR CA H450 4,16KVCA 370KW 4P B3D WEG - LOCALIZAÇÃO: VITÓRIA / ES")</f>
      </c>
      <c r="C204" s="4" t="inlineStr">
        <is>
          <t>Vendido</t>
        </is>
      </c>
      <c r="D204" s="4" t="inlineStr">
        <is>
          <t>20</t>
        </is>
      </c>
      <c r="E204" s="5" t="inlineStr">
        <is>
          <t>21.500,00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=HYPERLINK("https://www.leilaoonline.com.br/lote/detalhe/132685", "407")</f>
      </c>
      <c r="B205" s="4" t="s">
        <f>=HYPERLINK("https://www.leilaoonline.com.br/lote/detalhe/132685", "082-159-2022 - APROX. 299 ITENS ROLO, CILINDRO, BUCHA  E OUTROS - VEJA DESCRITIVO DE ITENS - LOCALIZAÇÃO: VITÓRIA / ES")</f>
      </c>
      <c r="C205" s="4" t="inlineStr">
        <is>
          <t>Vendido</t>
        </is>
      </c>
      <c r="D205" s="4" t="inlineStr">
        <is>
          <t>54</t>
        </is>
      </c>
      <c r="E205" s="5" t="inlineStr">
        <is>
          <t>11.700,00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=HYPERLINK("https://www.leilaoonline.com.br/lote/detalhe/132686", "408")</f>
      </c>
      <c r="B206" s="4" t="s">
        <f>=HYPERLINK("https://www.leilaoonline.com.br/lote/detalhe/132686", "082-164-2022 - 1 PEÇA TAMBOR CORR TRANSP - LOCALIZAÇÃO: VITÓRIA / ES")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2.650,00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=HYPERLINK("https://www.leilaoonline.com.br/lote/detalhe/132687", "409")</f>
      </c>
      <c r="B207" s="4" t="s">
        <f>=HYPERLINK("https://www.leilaoonline.com.br/lote/detalhe/132687", "082-171-2022 - APROX. 759 ITENS - BOBINA, VÁLVULA E OUTROS - VEJA DESCRITIVO DE ITENS - LOCALIZAÇÃO: VITÓRIA / ES")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1.433,00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=HYPERLINK("https://www.leilaoonline.com.br/lote/detalhe/133131", "410")</f>
      </c>
      <c r="B208" s="4" t="s">
        <f>=HYPERLINK("https://www.leilaoonline.com.br/lote/detalhe/133131", " CPBS-010-2022- 47unds.LAMPADA FLUORESCENTE, LOC. ITAGUAI - PORTO DE SEPETIBA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=HYPERLINK("https://www.leilaoonline.com.br/lote/detalhe/133116", "411")</f>
      </c>
      <c r="B209" s="4" t="s">
        <f>=HYPERLINK("https://www.leilaoonline.com.br/lote/detalhe/133116", " FAB-094-2022- 396 ITENS, ABRACADEIRA, AMORTECEDOR,BATENTE E OUTROS - VEJA DESCRITIVO DE ITENS - LOC.Ouro Preto/MG")</f>
      </c>
      <c r="C209" s="4" t="inlineStr">
        <is>
          <t>Vendido</t>
        </is>
      </c>
      <c r="D209" s="4" t="inlineStr">
        <is>
          <t>59</t>
        </is>
      </c>
      <c r="E209" s="5" t="inlineStr">
        <is>
          <t>14.700,00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=HYPERLINK("https://www.leilaoonline.com.br/lote/detalhe/133126", "412")</f>
      </c>
      <c r="B210" s="4" t="s">
        <f>=HYPERLINK("https://www.leilaoonline.com.br/lote/detalhe/133126", " FAB-095-2022- 55 ITENS,MANGUEIRAS, PAINEIS E OUTROS  VEJA DESCRITIVO DE ITENS - LOC. Ouro Preto/MG ")</f>
      </c>
      <c r="C210" s="4" t="inlineStr">
        <is>
          <t>Vendido</t>
        </is>
      </c>
      <c r="D210" s="4" t="inlineStr">
        <is>
          <t>45</t>
        </is>
      </c>
      <c r="E210" s="5" t="inlineStr">
        <is>
          <t>9.100,00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=HYPERLINK("https://www.leilaoonline.com.br/lote/detalhe/133112", "413")</f>
      </c>
      <c r="B211" s="4" t="s">
        <f>=HYPERLINK("https://www.leilaoonline.com.br/lote/detalhe/133112", " FAB-105-2022- 509 ITENS, RETENTORES, PROTETORES  E OUTROS - VEJA DESCRITIVO DE ITENS - LOC.Ouro Preto/MG")</f>
      </c>
      <c r="C211" s="4" t="inlineStr">
        <is>
          <t>Vendido</t>
        </is>
      </c>
      <c r="D211" s="4" t="inlineStr">
        <is>
          <t>58</t>
        </is>
      </c>
      <c r="E211" s="5" t="inlineStr">
        <is>
          <t>12.800,00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=HYPERLINK("https://www.leilaoonline.com.br/lote/detalhe/133122", "414")</f>
      </c>
      <c r="B212" s="4" t="s">
        <f>=HYPERLINK("https://www.leilaoonline.com.br/lote/detalhe/133122", " FAB-107-2022-295 ITENS, PARAFUSOS, CHAPAS  E OUTROS - VEJA DESCRITIVO DE ITENS - LOC.Ouro Preto/MG")</f>
      </c>
      <c r="C212" s="4" t="inlineStr">
        <is>
          <t>Vendido</t>
        </is>
      </c>
      <c r="D212" s="4" t="inlineStr">
        <is>
          <t>33</t>
        </is>
      </c>
      <c r="E212" s="5" t="inlineStr">
        <is>
          <t>4.450,00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=HYPERLINK("https://www.leilaoonline.com.br/lote/detalhe/133113", "415")</f>
      </c>
      <c r="B213" s="4" t="s">
        <f>=HYPERLINK("https://www.leilaoonline.com.br/lote/detalhe/133113", " FAB-108-2022- 442 ITENS, ANEIS, PLACAS, RETENTORES  E OUTROS - VEJA DESCRITIVO DE ITENS - LOC.Ouro Preto/MG")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7.250,00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=HYPERLINK("https://www.leilaoonline.com.br/lote/detalhe/133118", "416")</f>
      </c>
      <c r="B214" s="4" t="s">
        <f>=HYPERLINK("https://www.leilaoonline.com.br/lote/detalhe/133118", " GOV-030-2022- 11 ITENS, ARMARIOS DIVERSOS, VEJA DESCRITIVO DE ITENS - LOC.GOVERNADOR VALADARES/MG")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=HYPERLINK("https://www.leilaoonline.com.br/lote/detalhe/133132", "417")</f>
      </c>
      <c r="B215" s="4" t="s">
        <f>=HYPERLINK("https://www.leilaoonline.com.br/lote/detalhe/133132", " GOV-150-2021- 08 ITENS, ARMARIOS DIVERSOS,  VEJA DESCRITIVO DE ITENS - LOC.GOVERNADOR VALADARES/MG")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=HYPERLINK("https://www.leilaoonline.com.br/lote/detalhe/133114", "418")</f>
      </c>
      <c r="B216" s="4" t="s">
        <f>=HYPERLINK("https://www.leilaoonline.com.br/lote/detalhe/133114", " GOV-158-2021- 05 ITENS, ESMILHADEIRA, MAQUINAS,  VEJA DESCRITIVO DE ITENS - LOC.GOVERNADOR VALADARES/MG")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5.450,00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=HYPERLINK("https://www.leilaoonline.com.br/lote/detalhe/133121", "419")</f>
      </c>
      <c r="B217" s="4" t="s">
        <f>=HYPERLINK("https://www.leilaoonline.com.br/lote/detalhe/133121", " ITA-002-2022- 01 IPHONE 6S 32GB, LOC.ITABIRA/MG")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=HYPERLINK("https://www.leilaoonline.com.br/lote/detalhe/133117", "420")</f>
      </c>
      <c r="B218" s="4" t="s">
        <f>=HYPERLINK("https://www.leilaoonline.com.br/lote/detalhe/133117", " ITA-011-2022- 03 ITENS, ANALISADOR DE CORRENTE,DETECTOR ULTRASSONICO,VEJA DESCRITIVO DE ITENS - LOC.ITABIRA/MG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3.550,00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=HYPERLINK("https://www.leilaoonline.com.br/lote/detalhe/133129", "421")</f>
      </c>
      <c r="B219" s="4" t="s">
        <f>=HYPERLINK("https://www.leilaoonline.com.br/lote/detalhe/133129", " ITA-013-2022- 09 ITENS, PIAS DE GRANITO, PORTAS DE ALUMINIO, VEJA DESCRITIVO DE ITENS - LOC.ITABIRA/MG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600,00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=HYPERLINK("https://www.leilaoonline.com.br/lote/detalhe/133127", "422")</f>
      </c>
      <c r="B220" s="4" t="s">
        <f>=HYPERLINK("https://www.leilaoonline.com.br/lote/detalhe/133127", " ITA-018-2022- 70 ITENS, CARRETEIS DE MADEIRA TAMANHOS VARIADOS - USADOS- LOC. ITABIRA/MG")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=HYPERLINK("https://www.leilaoonline.com.br/lote/detalhe/133134", "423")</f>
      </c>
      <c r="B221" s="4" t="s">
        <f>=HYPERLINK("https://www.leilaoonline.com.br/lote/detalhe/133134", " ITA-019-2022- 70 ITENS, CARRETEIS DE MADEIRA TAMANHOS VARIADOS - USADOS,  LOC. ITABIRA/MG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=HYPERLINK("https://www.leilaoonline.com.br/lote/detalhe/133133", "424")</f>
      </c>
      <c r="B222" s="4" t="s">
        <f>=HYPERLINK("https://www.leilaoonline.com.br/lote/detalhe/133133", " ITA-020-2022-  70 ITENS, CARRETEIS DE MADEIRA TAMANHOS VARIADOS - USADOS,  LOC. ITABIRA/MG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=HYPERLINK("https://www.leilaoonline.com.br/lote/detalhe/133125", "425")</f>
      </c>
      <c r="B223" s="4" t="s">
        <f>=HYPERLINK("https://www.leilaoonline.com.br/lote/detalhe/133125", " ITA-022-2022- 10 ITENS, CADEIRAS DIVERSAS,  VEJA DESCRITIVO DE ITENS - LOC.ITABIRA/MG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=HYPERLINK("https://www.leilaoonline.com.br/lote/detalhe/133119", "426")</f>
      </c>
      <c r="B224" s="4" t="s">
        <f>=HYPERLINK("https://www.leilaoonline.com.br/lote/detalhe/133119", " ITA-023-2022, 08 ITENS, MAQUINAS DE SOLDA DIVERSAS E OUTROS-  VEJA DESCRITIVO DE ITENS - LOC.ITABIRA/MG ")</f>
      </c>
      <c r="C224" s="4" t="inlineStr">
        <is>
          <t>Vendido</t>
        </is>
      </c>
      <c r="D224" s="4" t="inlineStr">
        <is>
          <t>85</t>
        </is>
      </c>
      <c r="E224" s="5" t="inlineStr">
        <is>
          <t>22.369,00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=HYPERLINK("https://www.leilaoonline.com.br/lote/detalhe/133115", "427")</f>
      </c>
      <c r="B225" s="4" t="s">
        <f>=HYPERLINK("https://www.leilaoonline.com.br/lote/detalhe/133115", " ITA-024-2022- 14 ITENS, GRAVADOR DE IMAGEM, DESKTOP,  E OUTROS-  VEJA DESCRITIVO DE ITENS - LOC.ITABIRA/MG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=HYPERLINK("https://www.leilaoonline.com.br/lote/detalhe/133128", "428")</f>
      </c>
      <c r="B226" s="4" t="s">
        <f>=HYPERLINK("https://www.leilaoonline.com.br/lote/detalhe/133128", " ITA-025-2022- 202 ITENS, RETENTORES, BUCHAS  E OUTROS-  VEJA DESCRITIVO DE ITENS - LOC.ITABIRA/MG ")</f>
      </c>
      <c r="C226" s="4" t="inlineStr">
        <is>
          <t>Vendido</t>
        </is>
      </c>
      <c r="D226" s="4" t="inlineStr">
        <is>
          <t>5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=HYPERLINK("https://www.leilaoonline.com.br/lote/detalhe/133136", "429")</f>
      </c>
      <c r="B227" s="4" t="s">
        <f>=HYPERLINK("https://www.leilaoonline.com.br/lote/detalhe/133136", " ITA-026-2022- 01 LAVADORA DE ALTA PRESSÃO, 01 MAQUINA DE CORTAR MANGUEIRA , LOC. ITABIRA/ MG")</f>
      </c>
      <c r="C227" s="4" t="inlineStr">
        <is>
          <t>Não vendido</t>
        </is>
      </c>
      <c r="D227" s="4" t="inlineStr">
        <is>
          <t>28</t>
        </is>
      </c>
      <c r="E227" s="5" t="inlineStr">
        <is>
          <t>4.400,00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=HYPERLINK("https://www.leilaoonline.com.br/lote/detalhe/133120", "430")</f>
      </c>
      <c r="B228" s="4" t="s">
        <f>=HYPERLINK("https://www.leilaoonline.com.br/lote/detalhe/133120", " ITA-033-2022- 23 ITENS, ROLAMENTOS, TAMPAS E OUTROS,  VEJA DESCRITIVO DE ITENS - LOC.ITABIRA/MG  ")</f>
      </c>
      <c r="C228" s="4" t="inlineStr">
        <is>
          <t>Vendido</t>
        </is>
      </c>
      <c r="D228" s="4" t="inlineStr">
        <is>
          <t>23</t>
        </is>
      </c>
      <c r="E228" s="5" t="inlineStr">
        <is>
          <t>3.450,00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=HYPERLINK("https://www.leilaoonline.com.br/lote/detalhe/133123", "431")</f>
      </c>
      <c r="B229" s="4" t="s">
        <f>=HYPERLINK("https://www.leilaoonline.com.br/lote/detalhe/133123", " ITA-034-2022- 258 ITENS, MANGUEIRAS, SENSORES, CHAPAS  E OUTROS,  VEJA DESCRITIVO DE ITENS - LOC.ITABIRA/MG   ")</f>
      </c>
      <c r="C229" s="4" t="inlineStr">
        <is>
          <t>Não vendido</t>
        </is>
      </c>
      <c r="D229" s="4" t="inlineStr">
        <is>
          <t>5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=HYPERLINK("https://www.leilaoonline.com.br/lote/detalhe/133130", "432")</f>
      </c>
      <c r="B230" s="4" t="s">
        <f>=HYPERLINK("https://www.leilaoonline.com.br/lote/detalhe/133130", " ITA-035-2022, 01 FORNO COMBINADO PPIENK COMBINADO, LOC.ITABIRA/MG")</f>
      </c>
      <c r="C230" s="4" t="inlineStr">
        <is>
          <t>Não vendido</t>
        </is>
      </c>
      <c r="D230" s="4" t="inlineStr">
        <is>
          <t>31</t>
        </is>
      </c>
      <c r="E230" s="5" t="inlineStr">
        <is>
          <t>5.150,00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=HYPERLINK("https://www.leilaoonline.com.br/lote/detalhe/133124", "433")</f>
      </c>
      <c r="B231" s="4" t="s">
        <f>=HYPERLINK("https://www.leilaoonline.com.br/lote/detalhe/133124", " ITA-036-2022- 27 ITENS, SERVIDORES HP DIVERSOS, STORAGE,  E OUTROS,  VEJA DESCRITIVO DE ITENS - LOC.ITABIRA/MG  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1.400,00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=HYPERLINK("https://www.leilaoonline.com.br/lote/detalhe/133135", "434")</f>
      </c>
      <c r="B232" s="4" t="s">
        <f>=HYPERLINK("https://www.leilaoonline.com.br/lote/detalhe/133135", " ITA-037-2022- 228 ITENS, RESPIROS, CORREIAS,MANGUEIRA  E OUTROS,  VEJA DESCRITIVO DE ITENS - LOC.ITABIRA/MG  ")</f>
      </c>
      <c r="C232" s="4" t="inlineStr">
        <is>
          <t>Não vendido</t>
        </is>
      </c>
      <c r="D232" s="4" t="inlineStr">
        <is>
          <t>5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=HYPERLINK("https://www.leilaoonline.com.br/lote/detalhe/133162", "435")</f>
      </c>
      <c r="B233" s="4" t="s">
        <f>=HYPERLINK("https://www.leilaoonline.com.br/lote/detalhe/133162", " OIA-009-2022-01 COMPRESSOR DE AR COMPRIMIDO, LOC. Ourilândia do Norte - PA")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=HYPERLINK("https://www.leilaoonline.com.br/lote/detalhe/133167", "436")</f>
      </c>
      <c r="B234" s="4" t="s">
        <f>=HYPERLINK("https://www.leilaoonline.com.br/lote/detalhe/133167", " OIA-010-2022-62 ITENS, BOMBA COMPONENTE, ROLAMENTO E OUTROS - VEJA DESCRITIVO DE ITENS , LOC.Ourilândia do Norte - PA")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996,00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=HYPERLINK("https://www.leilaoonline.com.br/lote/detalhe/133164", "437")</f>
      </c>
      <c r="B235" s="4" t="s">
        <f>=HYPERLINK("https://www.leilaoonline.com.br/lote/detalhe/133164", " OIA-024-2022- 892 ITENS,MANCAL COMPONENTE, CALCA PROTECAO, E OUTROS - VEJA DESCRITIVO DE ITENS , LOC.Ourilândia do Norte - PA")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=HYPERLINK("https://www.leilaoonline.com.br/lote/detalhe/133168", "438")</f>
      </c>
      <c r="B236" s="4" t="s">
        <f>=HYPERLINK("https://www.leilaoonline.com.br/lote/detalhe/133168", " OIA-025-2022-393 ITENS, RETENTOR COMPONENTE, TUBOS, MANCAIS  E OUTROS - VEJA DESCRITIVO DE ITENS , LOC.Ourilândia do Norte - PA")</f>
      </c>
      <c r="C236" s="4" t="inlineStr">
        <is>
          <t>Não vendido</t>
        </is>
      </c>
      <c r="D236" s="4" t="inlineStr">
        <is>
          <t>28</t>
        </is>
      </c>
      <c r="E236" s="5" t="inlineStr">
        <is>
          <t>4.850,00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=HYPERLINK("https://www.leilaoonline.com.br/lote/detalhe/133169", "439")</f>
      </c>
      <c r="B237" s="4" t="s">
        <f>=HYPERLINK("https://www.leilaoonline.com.br/lote/detalhe/133169", " OIA-027-2022- 141 ITENS, ARRUELAS, TRANSFORMADORES E OUTROS - VEJA DESCRITIVO DE ITENS , LOC.Ourilândia do Norte - PA")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700,00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=HYPERLINK("https://www.leilaoonline.com.br/lote/detalhe/133166", "440")</f>
      </c>
      <c r="B238" s="4" t="s">
        <f>=HYPERLINK("https://www.leilaoonline.com.br/lote/detalhe/133166", " OIA-028-2022- 122 ITENS,FILTROS COMPONENTES, RETENTORES E OUTROS - VEJA DESCRITIVO DE ITENS , LOC.Ourilândia do Norte - PA")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=HYPERLINK("https://www.leilaoonline.com.br/lote/detalhe/133170", "441")</f>
      </c>
      <c r="B239" s="4" t="s">
        <f>=HYPERLINK("https://www.leilaoonline.com.br/lote/detalhe/133170", " OIA-029-2022- 75 ITENS, VALVULAS, REGULADORES COMPONENTES  E OUTROS - VEJA DESCRITIVO DE ITENS , LOC.Ourilândia do Norte - PA")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=HYPERLINK("https://www.leilaoonline.com.br/lote/detalhe/133163", "442")</f>
      </c>
      <c r="B240" s="4" t="s">
        <f>=HYPERLINK("https://www.leilaoonline.com.br/lote/detalhe/133163", " OIA-031-2022- 69 ITENS, COXIM COMPONENTE,CABO CONDUTOR E OUTROS - VEJA DESCRITIVO DE ITENS , LOC.Ourilândia do Norte - PA")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700,00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=HYPERLINK("https://www.leilaoonline.com.br/lote/detalhe/133165", "443")</f>
      </c>
      <c r="B241" s="4" t="s">
        <f>=HYPERLINK("https://www.leilaoonline.com.br/lote/detalhe/133165", " OIA-032-2022- 179 ITENS, GAXETAS COMPONENTES, MANGUEIRA  E OUTROS - VEJA DESCRITIVO DE ITENS , LOC.Ourilândia do Norte - PA")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=HYPERLINK("https://www.leilaoonline.com.br/lote/detalhe/132470", "450")</f>
      </c>
      <c r="B242" s="4" t="s">
        <f>=HYPERLINK("https://www.leilaoonline.com.br/lote/detalhe/132470", "082-042-2022 - Lavadora KARCHER HD5/12C, 2016 - LOC: Vitória/ES")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700,00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=HYPERLINK("https://www.leilaoonline.com.br/lote/detalhe/132471", "451")</f>
      </c>
      <c r="B243" s="4" t="s">
        <f>=HYPERLINK("https://www.leilaoonline.com.br/lote/detalhe/132471", "082-049-2022 - APROX. 2803 RELE, PORCA, MOTOR E OUTROS - VEJA DESCRITIVO DE ITENS - LOCALIZAÇÃO: Vitória / ES")</f>
      </c>
      <c r="C243" s="4" t="inlineStr">
        <is>
          <t>Vendido</t>
        </is>
      </c>
      <c r="D243" s="4" t="inlineStr">
        <is>
          <t>87</t>
        </is>
      </c>
      <c r="E243" s="5" t="inlineStr">
        <is>
          <t>25.250,00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=HYPERLINK("https://www.leilaoonline.com.br/lote/detalhe/132472", "452")</f>
      </c>
      <c r="B244" s="4" t="s">
        <f>=HYPERLINK("https://www.leilaoonline.com.br/lote/detalhe/132472", "082-050-2022 - APROX. 104 ITENS - CARACOL, ESPIRAL, PLATE E OUTROS - VEJA DESCRITIVO DE ITENS - LOC: VITÓRIA/ ES")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3.450,00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=HYPERLINK("https://www.leilaoonline.com.br/lote/detalhe/133200", "460")</f>
      </c>
      <c r="B245" s="4" t="s">
        <f>=HYPERLINK("https://www.leilaoonline.com.br/lote/detalhe/133200", " PIC-324-2022-04 ITENS, BALANÇAS DIVERSAS, VEJA DESCRITIVO DE ITENS,  LOC.Itabirito")</f>
      </c>
      <c r="C245" s="4" t="inlineStr">
        <is>
          <t>Vendido</t>
        </is>
      </c>
      <c r="D245" s="4" t="inlineStr">
        <is>
          <t>18</t>
        </is>
      </c>
      <c r="E245" s="5" t="inlineStr">
        <is>
          <t>2.550,00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=HYPERLINK("https://www.leilaoonline.com.br/lote/detalhe/133195", "461")</f>
      </c>
      <c r="B246" s="4" t="s">
        <f>=HYPERLINK("https://www.leilaoonline.com.br/lote/detalhe/133195", " PIC-325-2022, 01 MICROCOSPIO ESTEREOSCOPIO, LOC.ITABIRITO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=HYPERLINK("https://www.leilaoonline.com.br/lote/detalhe/133194", "462")</f>
      </c>
      <c r="B247" s="4" t="s">
        <f>=HYPERLINK("https://www.leilaoonline.com.br/lote/detalhe/133194", " PIC-332-2022, 93 ITENS, COXIM, CARTUCHOS E OUTROS- VEJA DESCRITIVO DE ITENS,  LOC.Itabirito")</f>
      </c>
      <c r="C247" s="4" t="inlineStr">
        <is>
          <t>Vendido</t>
        </is>
      </c>
      <c r="D247" s="4" t="inlineStr">
        <is>
          <t>18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=HYPERLINK("https://www.leilaoonline.com.br/lote/detalhe/133204", "463")</f>
      </c>
      <c r="B248" s="4" t="s">
        <f>=HYPERLINK("https://www.leilaoonline.com.br/lote/detalhe/133204", " PIC-337-2022-108 ITENS, PLACAS, DISJUNTOR, CURVAS, E OUTROS- VEJA DESCRITIVO DE ITENS,  LOC.Itabirito")</f>
      </c>
      <c r="C248" s="4" t="inlineStr">
        <is>
          <t>Vendido</t>
        </is>
      </c>
      <c r="D248" s="4" t="inlineStr">
        <is>
          <t>41</t>
        </is>
      </c>
      <c r="E248" s="5" t="inlineStr">
        <is>
          <t>9.000,00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=HYPERLINK("https://www.leilaoonline.com.br/lote/detalhe/133203", "464")</f>
      </c>
      <c r="B249" s="4" t="s">
        <f>=HYPERLINK("https://www.leilaoonline.com.br/lote/detalhe/133203", " PIC-340-2022- 556 ITENS, ESTOJOS, ROLAMENTOS, BUCHAS, E OUTROS- VEJA DESCRITIVO DE ITENS,  LOC.Itabirito")</f>
      </c>
      <c r="C249" s="4" t="inlineStr">
        <is>
          <t>Vendido</t>
        </is>
      </c>
      <c r="D249" s="4" t="inlineStr">
        <is>
          <t>21</t>
        </is>
      </c>
      <c r="E249" s="5" t="inlineStr">
        <is>
          <t>2.800,00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=HYPERLINK("https://www.leilaoonline.com.br/lote/detalhe/133201", "465")</f>
      </c>
      <c r="B250" s="4" t="s">
        <f>=HYPERLINK("https://www.leilaoonline.com.br/lote/detalhe/133201", " PIC-354-2022- 218 ITENS, COROAS, VALVULAS, CORREIAS E OUTROS- VEJA DESCRITIVO DE ITENS,  LOC.Itabirito")</f>
      </c>
      <c r="C250" s="4" t="inlineStr">
        <is>
          <t>Não vendido</t>
        </is>
      </c>
      <c r="D250" s="4" t="inlineStr">
        <is>
          <t>12</t>
        </is>
      </c>
      <c r="E250" s="5" t="inlineStr">
        <is>
          <t>1.600,00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=HYPERLINK("https://www.leilaoonline.com.br/lote/detalhe/133196", "466")</f>
      </c>
      <c r="B251" s="4" t="s">
        <f>=HYPERLINK("https://www.leilaoonline.com.br/lote/detalhe/133196", " PIC-355-2022-115 ITENS, MANCAIS, FILTRO DE AR, PLACAS,  E OUTROS- VEJA DESCRITIVO DE ITENS,  LOC.Itabirito")</f>
      </c>
      <c r="C251" s="4" t="inlineStr">
        <is>
          <t>Vendido</t>
        </is>
      </c>
      <c r="D251" s="4" t="inlineStr">
        <is>
          <t>6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=HYPERLINK("https://www.leilaoonline.com.br/lote/detalhe/133198", "467")</f>
      </c>
      <c r="B252" s="4" t="s">
        <f>=HYPERLINK("https://www.leilaoonline.com.br/lote/detalhe/133198", " PIC-356-2022- 03 MAQUINAS DE SOLDA, 01 SERRA FITA, VEJA DESCRITIVO DE ITENS,  LOC.Itabirito")</f>
      </c>
      <c r="C252" s="4" t="inlineStr">
        <is>
          <t>Não vendido</t>
        </is>
      </c>
      <c r="D252" s="4" t="inlineStr">
        <is>
          <t>27</t>
        </is>
      </c>
      <c r="E252" s="5" t="inlineStr">
        <is>
          <t>5.350,00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=HYPERLINK("https://www.leilaoonline.com.br/lote/detalhe/133199", "468")</f>
      </c>
      <c r="B253" s="4" t="s">
        <f>=HYPERLINK("https://www.leilaoonline.com.br/lote/detalhe/133199", " PIC-357-2022-339 ITENS, RETENTORES, ABRAÇADEIRAS , ANEIS,  E OUTROS- VEJA DESCRITIVO DE ITENS,  LOC.Itabirito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771,00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=HYPERLINK("https://www.leilaoonline.com.br/lote/detalhe/133205", "469")</f>
      </c>
      <c r="B254" s="4" t="s">
        <f>=HYPERLINK("https://www.leilaoonline.com.br/lote/detalhe/133205", " PIC-358-2022, 552 ITENS, FUSIVEIS, ENVELOPES, LAMPADAS E OUTROS- VEJA DESCRITIVO DE ITENS,  LOC.Itabirito")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=HYPERLINK("https://www.leilaoonline.com.br/lote/detalhe/132648", "470")</f>
      </c>
      <c r="B255" s="4" t="s">
        <f>=HYPERLINK("https://www.leilaoonline.com.br/lote/detalhe/132648", " GOV-015-2021 - PRENSA HIDRAULICA MPH60E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=HYPERLINK("https://www.leilaoonline.com.br/lote/detalhe/133206", "471")</f>
      </c>
      <c r="B256" s="4" t="s">
        <f>=HYPERLINK("https://www.leilaoonline.com.br/lote/detalhe/133206", " PIC-360-2022, 07 ITENS, BOMBAS, MOTOBOMBAS,  VEJA DESCRITIVO DE ITENS,  LOC.Itabirito")</f>
      </c>
      <c r="C256" s="4" t="inlineStr">
        <is>
          <t>Não vendido</t>
        </is>
      </c>
      <c r="D256" s="4" t="inlineStr">
        <is>
          <t>82</t>
        </is>
      </c>
      <c r="E256" s="5" t="inlineStr">
        <is>
          <t>42.200,00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=HYPERLINK("https://www.leilaoonline.com.br/lote/detalhe/133202", "472")</f>
      </c>
      <c r="B257" s="4" t="s">
        <f>=HYPERLINK("https://www.leilaoonline.com.br/lote/detalhe/133202", " PIC-361-2022, 03 BOMBAS, 01 TALHA ELETRICA,  VEJA DESCRITIVO DE ITENS,  LOC.Itabirito")</f>
      </c>
      <c r="C257" s="4" t="inlineStr">
        <is>
          <t>Não vendido</t>
        </is>
      </c>
      <c r="D257" s="4" t="inlineStr">
        <is>
          <t>47</t>
        </is>
      </c>
      <c r="E257" s="5" t="inlineStr">
        <is>
          <t>28.500,00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=HYPERLINK("https://www.leilaoonline.com.br/lote/detalhe/133224", "490")</f>
      </c>
      <c r="B258" s="4" t="s">
        <f>=HYPERLINK("https://www.leilaoonline.com.br/lote/detalhe/133224", " TIG-002-2022 - LAVADORA SAMSUNG , MOD. ECOBUBBLE, ANO 2019. - LOC. MANGARATIBA/RJ")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=HYPERLINK("https://www.leilaoonline.com.br/lote/detalhe/133233", "491")</f>
      </c>
      <c r="B259" s="4" t="s">
        <f>=HYPERLINK("https://www.leilaoonline.com.br/lote/detalhe/133233", " TIG-009-2022 -  APROX. 970 AVENTAIS SEGUR BARBEIRO UNIC; E 23 CAIXAS DE LUVA SG AG QM. - MANGARATIBA/RJ")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=HYPERLINK("https://www.leilaoonline.com.br/lote/detalhe/133225", "492")</f>
      </c>
      <c r="B260" s="4" t="s">
        <f>=HYPERLINK("https://www.leilaoonline.com.br/lote/detalhe/133225", " TIG-010-2022 - REDUTOR VEL COAXIAL 28; E CILINDRO HIDR TJ331668130SH3 TOMKINS. - LOC. MANGARATIBA/RJ ")</f>
      </c>
      <c r="C260" s="4" t="inlineStr">
        <is>
          <t>Não vendido</t>
        </is>
      </c>
      <c r="D260" s="4" t="inlineStr">
        <is>
          <t>14</t>
        </is>
      </c>
      <c r="E260" s="5" t="inlineStr">
        <is>
          <t>4.250,00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=HYPERLINK("https://www.leilaoonline.com.br/lote/detalhe/133228", "493")</f>
      </c>
      <c r="B261" s="4" t="s">
        <f>=HYPERLINK("https://www.leilaoonline.com.br/lote/detalhe/133228", " TIG-014-2022 - 20 ITENS. - BOMB 1664378 CATERPILLAR; PLUGUE 3P T 63A 220/240V; E OUTROS, VEJA DESCRITIVO DE ITENS. - LOC. MANGARATIBA/RJ")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=HYPERLINK("https://www.leilaoonline.com.br/lote/detalhe/133234", "494")</f>
      </c>
      <c r="B262" s="4" t="s">
        <f>=HYPERLINK("https://www.leilaoonline.com.br/lote/detalhe/133234", " TIG-017-2022 - TAMBOR ACIONAM;SP-290-384-65-16 STEPHENS - LOC. MANGARATIBA/RJ")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=HYPERLINK("https://www.leilaoonline.com.br/lote/detalhe/133235", "495")</f>
      </c>
      <c r="B263" s="4" t="s">
        <f>=HYPERLINK("https://www.leilaoonline.com.br/lote/detalhe/133235", " TIG-018-2021 - 450 ITENS. - FUSIVEL DIAZED 35A 500VCA; REATOR LAMPADA FLUORESCENTE; E OUTROS, VEJA DESCRITIVO DE ITENS. - LOC. MANGARATIBA/RJ")</f>
      </c>
      <c r="C263" s="4" t="inlineStr">
        <is>
          <t>Não vendido</t>
        </is>
      </c>
      <c r="D263" s="4" t="inlineStr">
        <is>
          <t>64</t>
        </is>
      </c>
      <c r="E263" s="5" t="inlineStr">
        <is>
          <t>42.500,00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=HYPERLINK("https://www.leilaoonline.com.br/lote/detalhe/133231", "496")</f>
      </c>
      <c r="B264" s="4" t="s">
        <f>=HYPERLINK("https://www.leilaoonline.com.br/lote/detalhe/133231", " TIG-025-2021 - 1700 ITENS. - CABO 1M6120 CATERPILLAR; CHAVE LIMITE 380V 60A; E OUTROS, VEJA DESCRITIVO DE ITENS. - LOC. MANGARATIBA/RJ")</f>
      </c>
      <c r="C264" s="4" t="inlineStr">
        <is>
          <t>Não vendido</t>
        </is>
      </c>
      <c r="D264" s="4" t="inlineStr">
        <is>
          <t>19</t>
        </is>
      </c>
      <c r="E264" s="5" t="inlineStr">
        <is>
          <t>2.300,00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=HYPERLINK("https://www.leilaoonline.com.br/lote/detalhe/133232", "497")</f>
      </c>
      <c r="B265" s="4" t="s">
        <f>=HYPERLINK("https://www.leilaoonline.com.br/lote/detalhe/133232", " VIGA-041-2022 - APROX. 3000 ITENS. - PAINEL COMAND 1797411 SCANIA; JUNTA 1373790 SCANIA; E OUTROS, VEJA DESCRITIVO DE ITENS. - LOC. CONGONHAS/MG")</f>
      </c>
      <c r="C265" s="4" t="inlineStr">
        <is>
          <t>Vendido</t>
        </is>
      </c>
      <c r="D265" s="4" t="inlineStr">
        <is>
          <t>87</t>
        </is>
      </c>
      <c r="E265" s="5" t="inlineStr">
        <is>
          <t>30.250,00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=HYPERLINK("https://www.leilaoonline.com.br/lote/detalhe/133229", "498")</f>
      </c>
      <c r="B266" s="4" t="s">
        <f>=HYPERLINK("https://www.leilaoonline.com.br/lote/detalhe/133229", " VIGA-042-2022 - 50 ITENS. - MOLA 1421060 SCANIA; TUBO 1483544 SCANIA. E OUTROS, VEJA DESCRITIVO DE ITENS. - LOC. CONGONHAS/MG")</f>
      </c>
      <c r="C266" s="4" t="inlineStr">
        <is>
          <t>Vendido</t>
        </is>
      </c>
      <c r="D266" s="4" t="inlineStr">
        <is>
          <t>6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=HYPERLINK("https://www.leilaoonline.com.br/lote/detalhe/133107", "533")</f>
      </c>
      <c r="B267" s="4" t="s">
        <f>=HYPERLINK("https://www.leilaoonline.com.br/lote/detalhe/133107", "ACA-EQ-001-2022- 3 GERADORES DIVERSOS, VEJA DESCRITIVO DE ITENS - LOC. Açailândia - MA")</f>
      </c>
      <c r="C267" s="4" t="inlineStr">
        <is>
          <t>Não vendido</t>
        </is>
      </c>
      <c r="D267" s="4" t="inlineStr">
        <is>
          <t>67</t>
        </is>
      </c>
      <c r="E267" s="5" t="inlineStr">
        <is>
          <t>82.000,00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=HYPERLINK("https://www.leilaoonline.com.br/lote/detalhe/133108", "546")</f>
      </c>
      <c r="B268" s="4" t="s">
        <f>=HYPERLINK("https://www.leilaoonline.com.br/lote/detalhe/133108", "CKS-MRO-015-2022 - 26 ITENS, VEDAÇÃO - VEJA DESCRITIVO - LOC.Carajás - PA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=HYPERLINK("https://www.leilaoonline.com.br/lote/detalhe/132400", "666")</f>
      </c>
      <c r="B269" s="4" t="s">
        <f>=HYPERLINK("https://www.leilaoonline.com.br/lote/detalhe/132400", " 082-213-2022  - MÁQUINA DE SOLDA CASTOLIN EUTECT, MOD. GSX 450, ANO 2018 - LOC. VITORIA/ES")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=HYPERLINK("https://www.leilaoonline.com.br/lote/detalhe/132402", "667")</f>
      </c>
      <c r="B270" s="4" t="s">
        <f>=HYPERLINK("https://www.leilaoonline.com.br/lote/detalhe/132402", " 082-214-2022 - PALETEIRA ELETRICA HYSTER BRASIL, MOD. S1,6-ACBBR, ANO. 2016 - LOC. VITORIA/ES")</f>
      </c>
      <c r="C270" s="4" t="inlineStr">
        <is>
          <t>Vendido</t>
        </is>
      </c>
      <c r="D270" s="4" t="inlineStr">
        <is>
          <t>20</t>
        </is>
      </c>
      <c r="E270" s="5" t="inlineStr">
        <is>
          <t>14.500,00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=HYPERLINK("https://www.leilaoonline.com.br/lote/detalhe/132395", "668")</f>
      </c>
      <c r="B271" s="4" t="s">
        <f>=HYPERLINK("https://www.leilaoonline.com.br/lote/detalhe/132395", " 082-234-2022 - PALETEIRA ELETRICA PALETRANS, MOD. TE18, ANO. 2000 - LOC. VITORIA/ES")</f>
      </c>
      <c r="C271" s="4" t="inlineStr">
        <is>
          <t>Vendido</t>
        </is>
      </c>
      <c r="D271" s="4" t="inlineStr">
        <is>
          <t>4</t>
        </is>
      </c>
      <c r="E271" s="5" t="inlineStr">
        <is>
          <t>6.500,00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=HYPERLINK("https://www.leilaoonline.com.br/lote/detalhe/132404", "669")</f>
      </c>
      <c r="B272" s="4" t="s">
        <f>=HYPERLINK("https://www.leilaoonline.com.br/lote/detalhe/132404", " 082-237-2022 - ESMILHADEIRA GEISMAR, MOD. MP5, ANO 2004 - LOC. VITORIA/ES")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2.500,00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=HYPERLINK("https://www.leilaoonline.com.br/lote/detalhe/132401", "670")</f>
      </c>
      <c r="B273" s="4" t="s">
        <f>=HYPERLINK("https://www.leilaoonline.com.br/lote/detalhe/132401", " JAIBA-001-2022 - 54 UN. DE BOBINAS / CARRETEL 190/100 - LOC. JAIBA/MG")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410,40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=HYPERLINK("https://www.leilaoonline.com.br/lote/detalhe/132392", "671")</f>
      </c>
      <c r="B274" s="4" t="s">
        <f>=HYPERLINK("https://www.leilaoonline.com.br/lote/detalhe/132392", " JAIBA-002-2022 - 380 UN, PALETES de Madeira (2 x 1 m) - LOC. JAIBA/MG")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364,80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=HYPERLINK("https://www.leilaoonline.com.br/lote/detalhe/132398", "672")</f>
      </c>
      <c r="B275" s="4" t="s">
        <f>=HYPERLINK("https://www.leilaoonline.com.br/lote/detalhe/132398", " JAIBA-003-2022 - 400 UN. DE PALETES DE MADEIRA (2X1) - LOC. JAIBA/MG")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384,00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=HYPERLINK("https://www.leilaoonline.com.br/lote/detalhe/132393", "673")</f>
      </c>
      <c r="B276" s="4" t="s">
        <f>=HYPERLINK("https://www.leilaoonline.com.br/lote/detalhe/132393", " JAIBA-004-2022 - 27 UN. DE Bobinas / Carretel 190/100 - LOC. JAIBA/MG")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205,20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=HYPERLINK("https://www.leilaoonline.com.br/lote/detalhe/133091", "674")</f>
      </c>
      <c r="B277" s="4" t="s">
        <f>=HYPERLINK("https://www.leilaoonline.com.br/lote/detalhe/133091", "JAIBA-005-2022 - 500 PEÇAS Palete de Madeira (2 x 1 m) - LOC. JAIBA/MG")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=HYPERLINK("https://www.leilaoonline.com.br/lote/detalhe/133089", "675")</f>
      </c>
      <c r="B278" s="4" t="s">
        <f>=HYPERLINK("https://www.leilaoonline.com.br/lote/detalhe/133089", "JAIBA-006-2022 -  Aprox. 1.200 Peças Palete de Madeira (2 x 1 m) - LOC. JAIBA/MG")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446,00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=HYPERLINK("https://www.leilaoonline.com.br/lote/detalhe/133090", "676")</f>
      </c>
      <c r="B279" s="4" t="s">
        <f>=HYPERLINK("https://www.leilaoonline.com.br/lote/detalhe/133090", "JAIBA-007-2022 - 100 PEÇAS Bobina / Carretel 190/100 E 35 Bobina / Carretel 230/120 - LOC. JAIBA/MG")</f>
      </c>
      <c r="C279" s="4" t="inlineStr">
        <is>
          <t>Vendido</t>
        </is>
      </c>
      <c r="D279" s="4" t="inlineStr">
        <is>
          <t>2</t>
        </is>
      </c>
      <c r="E279" s="5" t="inlineStr">
        <is>
          <t>40,00</t>
        </is>
      </c>
      <c r="F279" s="4" t="inlineStr">
        <is>
          <t>20.00</t>
        </is>
      </c>
    </row>
    <row collapsed="false" customFormat="false" customHeight="false" hidden="false" ht="12.1" outlineLevel="0" r="280">
      <c r="A280" s="5" t="s">
        <f>=HYPERLINK("https://www.leilaoonline.com.br/lote/detalhe/132394", "677")</f>
      </c>
      <c r="B280" s="4" t="s">
        <f>=HYPERLINK("https://www.leilaoonline.com.br/lote/detalhe/132394", " SLB-025-2022 - BRITADOR DE MANDIBULA- PRIMARIO - LOC. MARABA/PA")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=HYPERLINK("https://www.leilaoonline.com.br/lote/detalhe/132396", "680")</f>
      </c>
      <c r="B281" s="4" t="s">
        <f>=HYPERLINK("https://www.leilaoonline.com.br/lote/detalhe/132396", " SLS-EQ-016-2022 - ELEVADOR DE CARGA ENERCAP, ANO 2007 - LOC. SÃO LUIS/MA")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9.000,00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=HYPERLINK("https://www.leilaoonline.com.br/lote/detalhe/132397", "682")</f>
      </c>
      <c r="B282" s="4" t="s">
        <f>=HYPERLINK("https://www.leilaoonline.com.br/lote/detalhe/132397", " SLS-EQ-020-2022  - VAGÃO BAGAGEIRO E VAGÃO DE PASSAGEIROS SMR - 104351-0 - LOC. SÃO LUIS/MA")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=HYPERLINK("https://www.leilaoonline.com.br/lote/detalhe/132403", "684")</f>
      </c>
      <c r="B283" s="4" t="s">
        <f>=HYPERLINK("https://www.leilaoonline.com.br/lote/detalhe/132403", " TIG-015-2022  - CONTRA RECUO 240MM - LOC. MANGARATIBA/RJ")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=HYPERLINK("https://www.leilaoonline.com.br/lote/detalhe/132386", "693")</f>
      </c>
      <c r="B284" s="4" t="s">
        <f>=HYPERLINK("https://www.leilaoonline.com.br/lote/detalhe/132386", " GOV-018-2022 - 1 GUINDASTE FRIED KRUPP - 2 VAGÕES PNB - GOVERNADOR VALADARES/ MINAS GERAIS")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100.000,00</t>
        </is>
      </c>
      <c r="F284" s="4" t="inlineStr">
        <is>
          <t>2000.00</t>
        </is>
      </c>
    </row>
    <row collapsed="false" customFormat="false" customHeight="false" hidden="false" ht="12.1" outlineLevel="0" r="285">
      <c r="A285" s="5" t="s">
        <f>=HYPERLINK("https://www.leilaoonline.com.br/lote/detalhe/132387", "698")</f>
      </c>
      <c r="B285" s="4" t="s">
        <f>=HYPERLINK("https://www.leilaoonline.com.br/lote/detalhe/132387", " GOV-137-2021 - ESMERILHADEIRA DE TRILHO - GOVERNADORS VALADARES/ MINAS GERAIS")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5.000,00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=HYPERLINK("https://www.leilaoonline.com.br/lote/detalhe/132388", "699")</f>
      </c>
      <c r="B286" s="4" t="s">
        <f>=HYPERLINK("https://www.leilaoonline.com.br/lote/detalhe/132388", " GOV-142-2021 - 4 GERADORES - 1 66KVA, 1 GEISMAR E 2 7.5 KVA HONDA - GOVERNADORS VALADARES/ MINAS GERAIS")</f>
      </c>
      <c r="C286" s="4" t="inlineStr">
        <is>
          <t>Não vendido</t>
        </is>
      </c>
      <c r="D286" s="4" t="inlineStr">
        <is>
          <t>3</t>
        </is>
      </c>
      <c r="E286" s="5" t="inlineStr">
        <is>
          <t>7.000,00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=HYPERLINK("https://www.leilaoonline.com.br/lote/detalhe/132389", "711")</f>
      </c>
      <c r="B287" s="4" t="s">
        <f>=HYPERLINK("https://www.leilaoonline.com.br/lote/detalhe/132389", " OIA-008 - 2022 - GERADOR BAMBOZZI SOLDAS - TIPO TN 5 B /56 R.P.M 1800 - AMPERAGEM: 40 - 375 EFICIÊNCIA 60% - 300 - OURILÂNDIA DO NORTE - PA")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=HYPERLINK("https://www.leilaoonline.com.br/lote/detalhe/132390", "713")</f>
      </c>
      <c r="B288" s="4" t="s">
        <f>=HYPERLINK("https://www.leilaoonline.com.br/lote/detalhe/132390", " PIC-344-2021 - 11 DISPERSORES 2E 813101 DORR OLIVER - ITABIRITO/ MINAS GERAIS")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2.500,00</t>
        </is>
      </c>
      <c r="F288" s="4" t="inlineStr">
        <is>
          <t>250.00</t>
        </is>
      </c>
    </row>
    <row collapsed="false" customFormat="false" customHeight="false" hidden="false" ht="12.1" outlineLevel="0" r="289">
      <c r="A289" s="5" t="s">
        <f>=HYPERLINK("https://www.leilaoonline.com.br/lote/detalhe/132391", "720")</f>
      </c>
      <c r="B289" s="4" t="s">
        <f>=HYPERLINK("https://www.leilaoonline.com.br/lote/detalhe/132391", " SSG-015-2022 - ES3501 - ESCAVADEIRA PH 2300XPA 2004 - CANAÃ DO CARAJÁS/ PARÁ")</f>
      </c>
      <c r="C289" s="4" t="inlineStr">
        <is>
          <t>Não vendido</t>
        </is>
      </c>
      <c r="D289" s="4" t="inlineStr">
        <is>
          <t>9</t>
        </is>
      </c>
      <c r="E289" s="5" t="inlineStr">
        <is>
          <t>33.000,00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=HYPERLINK("https://www.leilaoonline.com.br/lote/detalhe/132406", "761")</f>
      </c>
      <c r="B290" s="4" t="s">
        <f>=HYPERLINK("https://www.leilaoonline.com.br/lote/detalhe/132406", " CKS-ATI-055-2022- 03 CONDICIONADOR DE AR DIVERSOS- VEJA DESCRITIVO DE ITENS- LOC.CARAJÁS-PA")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=HYPERLINK("https://www.leilaoonline.com.br/lote/detalhe/132408", "763")</f>
      </c>
      <c r="B291" s="4" t="s">
        <f>=HYPERLINK("https://www.leilaoonline.com.br/lote/detalhe/132408", " CKS-MRO-008-2022- 14 ITENS, PARAFUSOS, KIT REVISÃO E OUTROS-VEJA DESCRITIVO DE ITENS- LOC.CARAJÁS - PARÁ")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=HYPERLINK("https://www.leilaoonline.com.br/lote/detalhe/132410", "765")</f>
      </c>
      <c r="B292" s="4" t="s">
        <f>=HYPERLINK("https://www.leilaoonline.com.br/lote/detalhe/132410", " CKS-MRO-010-2022- 23 ITENS, GRAMPO, ANEL, PARAFUSO  E OUTROS-VEJA DESCRITIVO DE ITENS- LOC.CARAJÁS - PARÁ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=HYPERLINK("https://www.leilaoonline.com.br/lote/detalhe/132409", "769")</f>
      </c>
      <c r="B293" s="4" t="s">
        <f>=HYPERLINK("https://www.leilaoonline.com.br/lote/detalhe/132409", " CKS-MRO-059-2022- 16 MASCARA RESPIRADORA TECIDO U, CARAJÁS - PA")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=HYPERLINK("https://www.leilaoonline.com.br/lote/detalhe/132411", "818")</f>
      </c>
      <c r="B294" s="4" t="s">
        <f>=HYPERLINK("https://www.leilaoonline.com.br/lote/detalhe/132411", " 082-273-2022 - 10 ITENS. - FILTRO FLUIDO AGUA; DISJUNTOR 24344 ASTRA; E OUTROS, VEJA DECRITIVO DE ITENS. - LOC. VITORIA/ES")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500,00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=HYPERLINK("https://www.leilaoonline.com.br/lote/detalhe/132412", "820")</f>
      </c>
      <c r="B295" s="4" t="s">
        <f>=HYPERLINK("https://www.leilaoonline.com.br/lote/detalhe/132412", " CPBS -002-2022- 24.820 UNDS. MASCARA RESPIRADORA TECIDO U, LOC. ITAGUAI - PORTO DE SEPETIBA")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=HYPERLINK("https://www.leilaoonline.com.br/lote/detalhe/132413", "821")</f>
      </c>
      <c r="B296" s="4" t="s">
        <f>=HYPERLINK("https://www.leilaoonline.com.br/lote/detalhe/132413", " CPBS-006-2022- 55 ITENS RASPADOR PRIMÁRIO, BUCHA  E OUTROS-VEJA DESCRITIVO DE ITENS- LOC. ITAGUAI - PORTO DE SEPETIBA")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=HYPERLINK("https://www.leilaoonline.com.br/lote/detalhe/132417", "841")</f>
      </c>
      <c r="B297" s="4" t="s">
        <f>=HYPERLINK("https://www.leilaoonline.com.br/lote/detalhe/132417", " GOV- 017 -2022 - 25 ITENS - GAVETEIRO, MESA LATERAL; 60 X 60; TECNOFLEX; E OUTROS, VEJA DESCRITIVO DE ITENS. - LOC. GORVERNADOR VALADARES/MG 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=HYPERLINK("https://www.leilaoonline.com.br/lote/detalhe/132416", "842")</f>
      </c>
      <c r="B298" s="4" t="s">
        <f>=HYPERLINK("https://www.leilaoonline.com.br/lote/detalhe/132416", " GOV-019-2022 - 3 TELEFONES MOD RECEPTOR MONOAURICULAR MARC/FAB COS;1 APARELHO TELEFONICO OPENSTAGE 40T; MARCA SIEMENS. - LOC. GOVERNADOR VALADARES/MG")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=HYPERLINK("https://www.leilaoonline.com.br/lote/detalhe/132414", "845")</f>
      </c>
      <c r="B299" s="4" t="s">
        <f>=HYPERLINK("https://www.leilaoonline.com.br/lote/detalhe/132414", " GOV-028-2022 - 9 ITENS - ARMARIO BAIXO DUAS PORTAS UMA PRATELEIRA 80X49X7, MESA DE TRABALHO ORGANICA L 140 X 140_ALBERFL.- VEJA DESCRITIVO DE ITENS - LOC. GOVERNADOR VALADARES/MG")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=HYPERLINK("https://www.leilaoonline.com.br/lote/detalhe/132423", "853")</f>
      </c>
      <c r="B300" s="4" t="s">
        <f>=HYPERLINK("https://www.leilaoonline.com.br/lote/detalhe/132423", " ITA-009-2022- 47.500 UNDS. MASCARA RESPIRADORA; TIPO: SEMI-FACIAL;, LOC.ITABIRA / 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=HYPERLINK("https://www.leilaoonline.com.br/lote/detalhe/132425", "855")</f>
      </c>
      <c r="B301" s="4" t="s">
        <f>=HYPERLINK("https://www.leilaoonline.com.br/lote/detalhe/132425", " MCR-015-2022- 7.780 UNDS.  MASCARA RESPIRADORA TECIDO U, LOC.Corumbá/MS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=HYPERLINK("https://www.leilaoonline.com.br/lote/detalhe/132419", "856")</f>
      </c>
      <c r="B302" s="4" t="s">
        <f>=HYPERLINK("https://www.leilaoonline.com.br/lote/detalhe/132419", " MCR-016-2022- 25.406 UNDS.  MASCARA RESPIRADORA TECIDO U, LOC.Corumbá/MS 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=HYPERLINK("https://www.leilaoonline.com.br/lote/detalhe/132421", "871")</f>
      </c>
      <c r="B303" s="4" t="s">
        <f>=HYPERLINK("https://www.leilaoonline.com.br/lote/detalhe/132421", " MRB-EQ-006-2022- 02 ITENS, TELEVISOR LCD 42, CAIXA DE SOM AMPLIFICADA MP 2000 FRAHM, LOC. MARABÁ/PA")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=HYPERLINK("https://www.leilaoonline.com.br/lote/detalhe/132428", "885")</f>
      </c>
      <c r="B304" s="4" t="s">
        <f>=HYPERLINK("https://www.leilaoonline.com.br/lote/detalhe/132428", " PIC-329-2022 - APROX. 10.000 UM. DE MASCARA RESPIRADORA TECIDO U. - LOC. ITABIRITO/MG")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=HYPERLINK("https://www.leilaoonline.com.br/lote/detalhe/132460", "890")</f>
      </c>
      <c r="B305" s="4" t="s">
        <f>=HYPERLINK("https://www.leilaoonline.com.br/lote/detalhe/132460", " PIC-345-2022 - 25 ITENS. - MOLA CATERPILLAR, GANCHO CATERPILLAR; E OUTROS, VEJA DESCRITIVO DE ITENS. - LOC. ITABIRITO/MG")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=HYPERLINK("https://www.leilaoonline.com.br/lote/detalhe/132462", "913")</f>
      </c>
      <c r="B306" s="4" t="s">
        <f>=HYPERLINK("https://www.leilaoonline.com.br/lote/detalhe/132462", " TIG-004-2022- 20.300 UNDS, MASCARA RESPIRADORA TECIDO U , LOC.MANGARATIBA - RIO DE JANEIRO")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500,00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=HYPERLINK("https://www.leilaoonline.com.br/lote/detalhe/132464", "914")</f>
      </c>
      <c r="B307" s="4" t="s">
        <f>=HYPERLINK("https://www.leilaoonline.com.br/lote/detalhe/132464", " TIG-005-2022- 1403 ITENS, PARAFUSOS, SENSORES E OUTROS - VEJA DESCRITIVO DE ITENS - LOC. MANGARATIBA - RIO DE JANEIRO")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800,00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=HYPERLINK("https://www.leilaoonline.com.br/lote/detalhe/132433", "917")</f>
      </c>
      <c r="B308" s="4" t="s">
        <f>=HYPERLINK("https://www.leilaoonline.com.br/lote/detalhe/132433", " TIG-012-2022- 02 CALCOS , 01 CONTATOR ,  LOC. MANGARATIBA - RIO DE JANEIRO")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=HYPERLINK("https://www.leilaoonline.com.br/lote/detalhe/132468", "934")</f>
      </c>
      <c r="B309" s="4" t="s">
        <f>=HYPERLINK("https://www.leilaoonline.com.br/lote/detalhe/132468", " SLS-MRO-025-2022 - 1500 ITENS. - PARAFUSO 5/8POL 2.1/4POL UNC; LUVA ELETRODUTO LU-4883 1BSP BLINDA. E OUTROS, VEJA DESCRITIVO DE ITENS. - LOC. SÃO LUIS/MA")</f>
      </c>
      <c r="C309" s="4" t="inlineStr">
        <is>
          <t>Não vendido</t>
        </is>
      </c>
      <c r="D309" s="4" t="inlineStr">
        <is>
          <t>18</t>
        </is>
      </c>
      <c r="E309" s="5" t="inlineStr">
        <is>
          <t>2.200,00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=HYPERLINK("https://www.leilaoonline.com.br/lote/detalhe/132466", "938")</f>
      </c>
      <c r="B310" s="4" t="s">
        <f>=HYPERLINK("https://www.leilaoonline.com.br/lote/detalhe/132466", " SSG-004-2022-MRO - 84 ITENS. - ROLO 79348544548 METSO; PARAFUSO AHNSFA118J P- LOC. CANÃ DOS CARAJÁS/PA ")</f>
      </c>
      <c r="C310" s="4" t="inlineStr">
        <is>
          <t>Vendido</t>
        </is>
      </c>
      <c r="D310" s="4" t="inlineStr">
        <is>
          <t>4</t>
        </is>
      </c>
      <c r="E310" s="5" t="inlineStr">
        <is>
          <t>1.737,00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=HYPERLINK("https://www.leilaoonline.com.br/lote/detalhe/132465", "939")</f>
      </c>
      <c r="B311" s="4" t="s">
        <f>=HYPERLINK("https://www.leilaoonline.com.br/lote/detalhe/132465", " SSG-006-2022-MRO - 75 ITENS. - RESISTOR COMPONENTE;;3BHB013477R0001 ABB, RESISTOR COMPONENTE;;HIES308461R0004 ABB; E OUTROS, VEJA DESCRITIVO DE ITENS. - LOC. CANÃ DOS CARAJÁS/PA ")</f>
      </c>
      <c r="C311" s="4" t="inlineStr">
        <is>
          <t>Não vendido</t>
        </is>
      </c>
      <c r="D311" s="4" t="inlineStr">
        <is>
          <t>18</t>
        </is>
      </c>
      <c r="E311" s="5" t="inlineStr">
        <is>
          <t>2.200,00</t>
        </is>
      </c>
      <c r="F311" s="4" t="inlineStr">
        <is>
          <t>250.00</t>
        </is>
      </c>
    </row>
    <row collapsed="false" customFormat="false" customHeight="false" hidden="false" ht="12.1" outlineLevel="0" r="312">
      <c r="A312" s="5" t="s">
        <f>=HYPERLINK("https://www.leilaoonline.com.br/lote/detalhe/132439", "940")</f>
      </c>
      <c r="B312" s="4" t="s">
        <f>=HYPERLINK("https://www.leilaoonline.com.br/lote/detalhe/132439", " SSG-007-2022-MRO - APROX. 34.500 MASCARA RESPIRADORA TECIDO U. - CANAÃ DOS CARAJÁS/PA")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2026-06-19T14:54:55.00Z</dcterms:created>
  <dc:creator>Tellks Tecnologia</dc:creator>
  <cp:revision>0</cp:revision>
</cp:coreProperties>
</file>