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TRATORES - MUNCKS - REBOQUES - TRASNBORDOS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=HYPERLINK("https://www.leilaoonline.com.br/lote/detalhe/147095", "415")</f>
      </c>
      <c r="B11" s="4" t="s">
        <f>=HYPERLINK("https://www.leilaoonline.com.br/lote/detalhe/147095", " TRATOR QUEIMADO JD 6146J, SF./ LOC. LAGOA DA PRATA/ MG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=HYPERLINK("https://www.leilaoonline.com.br/lote/detalhe/147115", "416")</f>
      </c>
      <c r="B12" s="4" t="s">
        <f>=HYPERLINK("https://www.leilaoonline.com.br/lote/detalhe/147115", " DOLLY SEM PNEUS, ANO 2005, FR11003086, LOC. LAGOA DA PRATA/ MG")</f>
      </c>
      <c r="C12" s="4" t="inlineStr">
        <is>
          <t>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=HYPERLINK("https://www.leilaoonline.com.br/lote/detalhe/147100", "418")</f>
      </c>
      <c r="B13" s="4" t="s">
        <f>=HYPERLINK("https://www.leilaoonline.com.br/lote/detalhe/147100", " CARRETINHA AZUL SERVICOS GERAIS, FR8004086, LOC. LAGOA DA PRATA/MG")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=HYPERLINK("https://www.leilaoonline.com.br/lote/detalhe/147119", "419")</f>
      </c>
      <c r="B14" s="4" t="s">
        <f>=HYPERLINK("https://www.leilaoonline.com.br/lote/detalhe/147119", " 04 DOLLYS SEM PNEUS SOMEN TE O CHASSI, FR1403267/FR11004086/FR14004139/FR5004681, LOC. LAGOA DA PRATA/MG")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=HYPERLINK("https://www.leilaoonline.com.br/lote/detalhe/147096", "420")</f>
      </c>
      <c r="B15" s="4" t="s">
        <f>=HYPERLINK("https://www.leilaoonline.com.br/lote/detalhe/147096", " CAMINHÃO VOLVO FM12, 420 , 6X4 , CANIBALIZADO, ANO 2003/2003, FR8002019,  LOC. LAGOA DA PRATA/MG")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=HYPERLINK("https://www.leilaoonline.com.br/lote/detalhe/146996", "421")</f>
      </c>
      <c r="B16" s="4" t="s">
        <f>=HYPERLINK("https://www.leilaoonline.com.br/lote/detalhe/146996", " SEMI-REBOQUE RANDON, ANO 2001/2001 FR10004173, LOC. LAGOA DA PRATA/MG")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=HYPERLINK("https://www.leilaoonline.com.br/lote/detalhe/147073", "422")</f>
      </c>
      <c r="B17" s="4" t="s">
        <f>=HYPERLINK("https://www.leilaoonline.com.br/lote/detalhe/147073", "REBOQUE ANTONINI, ANO 1994/1994 FR8006068, LOC. LAGOA DA PRATA/MG")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=HYPERLINK("https://www.leilaoonline.com.br/lote/detalhe/147118", "423")</f>
      </c>
      <c r="B18" s="4" t="s">
        <f>=HYPERLINK("https://www.leilaoonline.com.br/lote/detalhe/147118", " SEMI-REBOQUE RANDON, ANO 2001/2001; COM DOLLY(10004134), FR10004059, LOC. LAGOA DA PRATA/MG")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=HYPERLINK("https://www.leilaoonline.com.br/lote/detalhe/147091", "424")</f>
      </c>
      <c r="B19" s="4" t="s">
        <f>=HYPERLINK("https://www.leilaoonline.com.br/lote/detalhe/147091", "REB/TRUCK GALEGO SR COM DOLLY(10004142), FR10004071, LOC. LAGOA DA PRATA/MG")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=HYPERLINK("https://www.leilaoonline.com.br/lote/detalhe/147105", "425")</f>
      </c>
      <c r="B20" s="4" t="s">
        <f>=HYPERLINK("https://www.leilaoonline.com.br/lote/detalhe/147105", " SEMI-REBOQUE RANDON, ANO 2006/2007 FR11004303, LOC. LAGOA DA PRATA/MG")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=HYPERLINK("https://www.leilaoonline.com.br/lote/detalhe/147069", "426")</f>
      </c>
      <c r="B21" s="4" t="s">
        <f>=HYPERLINK("https://www.leilaoonline.com.br/lote/detalhe/147069", " SEMI-REBOQUE RANDON, ANO 1999/1999. -  FR10004045, LOC. LAGOA DA PRATA/MG")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=HYPERLINK("https://www.leilaoonline.com.br/lote/detalhe/147101", "427")</f>
      </c>
      <c r="B22" s="4" t="s">
        <f>=HYPERLINK("https://www.leilaoonline.com.br/lote/detalhe/147101", " SEMI-REBOQUE RANDON, ANO 1999/1999 FR11004177,  LOC. LAGOA DA PRATA/MG")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=HYPERLINK("https://www.leilaoonline.com.br/lote/detalhe/147088", "428")</f>
      </c>
      <c r="B23" s="4" t="s">
        <f>=HYPERLINK("https://www.leilaoonline.com.br/lote/detalhe/147088", "REB/TRUCK GALEGO, ANO 2005/2005 - FR11004271, LOC. LAGOA DA PRATA/MG")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=HYPERLINK("https://www.leilaoonline.com.br/lote/detalhe/147097", "429")</f>
      </c>
      <c r="B24" s="4" t="s">
        <f>=HYPERLINK("https://www.leilaoonline.com.br/lote/detalhe/147097", "REB./TRUCK GALEGO, ANO 2004/2004 - FR11004244, LOC. LAGOA DA PRATA/MG")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=HYPERLINK("https://www.leilaoonline.com.br/lote/detalhe/147094", "430")</f>
      </c>
      <c r="B25" s="4" t="s">
        <f>=HYPERLINK("https://www.leilaoonline.com.br/lote/detalhe/147094", " SEMI-REBOQUE RANDON SR CN HI, ANO 1997/1998. - FR1004168,  LOC. LAGOA DA PRATA/MG")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=HYPERLINK("https://www.leilaoonline.com.br/lote/detalhe/146994", "431")</f>
      </c>
      <c r="B26" s="4" t="s">
        <f>=HYPERLINK("https://www.leilaoonline.com.br/lote/detalhe/146994", "REBOQUE ANTONINI, ANO 1994/1994, FR14004353,  LOC. LAGOA DA PRATA/MG")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=HYPERLINK("https://www.leilaoonline.com.br/lote/detalhe/147099", "432")</f>
      </c>
      <c r="B27" s="4" t="s">
        <f>=HYPERLINK("https://www.leilaoonline.com.br/lote/detalhe/147099", "REBOQUE/TRUCK GALEGO SR, ANO 2005/2005 - FR10004070, LOC. LAGOA DA PRATA/MG")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=HYPERLINK("https://www.leilaoonline.com.br/lote/detalhe/147080", "433")</f>
      </c>
      <c r="B28" s="4" t="s">
        <f>=HYPERLINK("https://www.leilaoonline.com.br/lote/detalhe/147080", "REBOQUE RANDON SR CN HI, ANO 1998/1998. - FR11004008, LOC. LAGOA DA PRATA/MG")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=HYPERLINK("https://www.leilaoonline.com.br/lote/detalhe/147113", "434")</f>
      </c>
      <c r="B29" s="4" t="s">
        <f>=HYPERLINK("https://www.leilaoonline.com.br/lote/detalhe/147113", " TRANSBORDO SERRANA, ANO 2001, FR11003133, LOC.  LAGOA DA PRATA/MG")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=HYPERLINK("https://www.leilaoonline.com.br/lote/detalhe/147083", "435")</f>
      </c>
      <c r="B30" s="4" t="s">
        <f>=HYPERLINK("https://www.leilaoonline.com.br/lote/detalhe/147083", " REBOQUE RANDON , ANO 2001/2001, FR10004058, LOC. LAGOA DA PRATA/MG")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=HYPERLINK("https://www.leilaoonline.com.br/lote/detalhe/147087", "436")</f>
      </c>
      <c r="B31" s="4" t="s">
        <f>=HYPERLINK("https://www.leilaoonline.com.br/lote/detalhe/147087", " DOLLY SEM PNEUS, ANO 1997, FR14004139, LOC. LAGOA DA PRATA/MG")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=HYPERLINK("https://www.leilaoonline.com.br/lote/detalhe/147122", "437")</f>
      </c>
      <c r="B32" s="4" t="s">
        <f>=HYPERLINK("https://www.leilaoonline.com.br/lote/detalhe/147122", " REBOQUE RODOLINEA REBCAR 2E, ANO 2007/2007 -  FR8006067, LOC.  LAGOA DA PRATA/MG")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=HYPERLINK("https://www.leilaoonline.com.br/lote/detalhe/147127", "438")</f>
      </c>
      <c r="B33" s="4" t="s">
        <f>=HYPERLINK("https://www.leilaoonline.com.br/lote/detalhe/147127", " REBOQUE RODOLINEA REBCAR 2E, ANO 2007/2007 -  FR8006061, LOC.  LAGOA DA PRATA/MG")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=HYPERLINK("https://www.leilaoonline.com.br/lote/detalhe/147130", "439")</f>
      </c>
      <c r="B34" s="4" t="s">
        <f>=HYPERLINK("https://www.leilaoonline.com.br/lote/detalhe/147130", " REBOQUE RODOLINEA REBCAR 2E, ANO 2007/2007 - FR8006066, LOC.  LAGOA DA PRATA/MG")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=HYPERLINK("https://www.leilaoonline.com.br/lote/detalhe/147123", "440")</f>
      </c>
      <c r="B35" s="4" t="s">
        <f>=HYPERLINK("https://www.leilaoonline.com.br/lote/detalhe/147123", "REBOQUE RODOLINEA REBCAR 2E, ANO 2007/2007 - FR8006062, LOC.  LAGOA DA PRATA/MG")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=HYPERLINK("https://www.leilaoonline.com.br/lote/detalhe/147117", "441")</f>
      </c>
      <c r="B36" s="4" t="s">
        <f>=HYPERLINK("https://www.leilaoonline.com.br/lote/detalhe/147117", "SEMI-REBOQUE RANDON SR CA, ANO 1999/1999, FR10004049, LOC.  LAGOA DA PRATA/MG")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=HYPERLINK("https://www.leilaoonline.com.br/lote/detalhe/147120", "442")</f>
      </c>
      <c r="B37" s="4" t="s">
        <f>=HYPERLINK("https://www.leilaoonline.com.br/lote/detalhe/147120", " REBOQUE RANDON SR CN HI, ANO 1997/1998, FR10004032, LOC.  LAGOA DA PRATA/MG")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=HYPERLINK("https://www.leilaoonline.com.br/lote/detalhe/147104", "443")</f>
      </c>
      <c r="B38" s="4" t="s">
        <f>=HYPERLINK("https://www.leilaoonline.com.br/lote/detalhe/147104", " REBOQUE RANDOM SR CN HI, ANO 1997/1998, FR10004036,  LOC.  LAGOA DA PRATA/MG")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=HYPERLINK("https://www.leilaoonline.com.br/lote/detalhe/147121", "444")</f>
      </c>
      <c r="B39" s="4" t="s">
        <f>=HYPERLINK("https://www.leilaoonline.com.br/lote/detalhe/147121", "SEMI-REBOQUE RANDON SR CA, ANO 2001/2001, FR10004192, LOC.  LAGOA DA PRATA/MG")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=HYPERLINK("https://www.leilaoonline.com.br/lote/detalhe/147106", "445")</f>
      </c>
      <c r="B40" s="4" t="s">
        <f>=HYPERLINK("https://www.leilaoonline.com.br/lote/detalhe/147106", " REBOQUE RODOVIARIA SR CN PR, ANO 1993/1993, FR11004021, LOC.  LAGOA DA PRATA/MG")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=HYPERLINK("https://www.leilaoonline.com.br/lote/detalhe/147131", "446")</f>
      </c>
      <c r="B41" s="4" t="s">
        <f>=HYPERLINK("https://www.leilaoonline.com.br/lote/detalhe/147131", " SEMI-REBOQUE CANA PICADA , FR9004510, LOC.  LAGOA DA PRATA/MG")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=HYPERLINK("https://www.leilaoonline.com.br/lote/detalhe/147128", "447")</f>
      </c>
      <c r="B42" s="4" t="s">
        <f>=HYPERLINK("https://www.leilaoonline.com.br/lote/detalhe/147128", " 02 DOLLYS,  2 EIXO SEM PNEUS, ANO 2004, FR10004151 / FR14004131,  LOC. LAGOA DA PRATA/MG")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=HYPERLINK("https://www.leilaoonline.com.br/lote/detalhe/147124", "448")</f>
      </c>
      <c r="B43" s="4" t="s">
        <f>=HYPERLINK("https://www.leilaoonline.com.br/lote/detalhe/147124", " 02 DOLLYS , 2 EIXO SEM PNEUS, ANO 2004, FR10004166 / FR10004161,  LOC. LAGOA DA PRATA/MG")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=HYPERLINK("https://www.leilaoonline.com.br/lote/detalhe/146998", "449")</f>
      </c>
      <c r="B44" s="4" t="s">
        <f>=HYPERLINK("https://www.leilaoonline.com.br/lote/detalhe/146998", " 02 DOLLYS,  2 EIXO SEM PNEUS, FR11003177/FR11003064,, LOC.  LAGOA DA PRATA/MG")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=HYPERLINK("https://www.leilaoonline.com.br/lote/detalhe/147126", "450")</f>
      </c>
      <c r="B45" s="4" t="s">
        <f>=HYPERLINK("https://www.leilaoonline.com.br/lote/detalhe/147126", " 03 DOLLYS,  2 EIXO SEM PNEUS, ANO 2004, FR10004156/ FR10004147 / FR14003242 , LOC. LAGOA DA PRATA/MG")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=HYPERLINK("https://www.leilaoonline.com.br/lote/detalhe/147108", "451")</f>
      </c>
      <c r="B46" s="4" t="s">
        <f>=HYPERLINK("https://www.leilaoonline.com.br/lote/detalhe/147108", " CARRETA DISTRIBUIDOR ADUBO SOLLUS - SPANDER 20 SEM PNEUS, FR8003108 , LOC. LAGOA DA PRATA/MG")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=HYPERLINK("https://www.leilaoonline.com.br/lote/detalhe/146997", "452")</f>
      </c>
      <c r="B47" s="4" t="s">
        <f>=HYPERLINK("https://www.leilaoonline.com.br/lote/detalhe/146997", " ENFARDADEIRA MCA VALTRA MOD CHALLENGER 2270, ANO 2015, FR5003074, LOC. LAGOA DA PRATA/MG")</f>
      </c>
      <c r="C47" s="4" t="inlineStr">
        <is>
          <t>Não vendido</t>
        </is>
      </c>
      <c r="D47" s="4" t="inlineStr">
        <is>
          <t>110</t>
        </is>
      </c>
      <c r="E47" s="5" t="inlineStr">
        <is>
          <t>120.500,00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=HYPERLINK("https://www.leilaoonline.com.br/lote/detalhe/146995", "453")</f>
      </c>
      <c r="B48" s="4" t="s">
        <f>=HYPERLINK("https://www.leilaoonline.com.br/lote/detalhe/146995", " ENFARDADEIRA MCA VALTRA MOD CHALLENGER 2270, ANO 2015, FR5003075, LOC. LAGOA DA PRATA/MG")</f>
      </c>
      <c r="C48" s="4" t="inlineStr">
        <is>
          <t>Não vendido</t>
        </is>
      </c>
      <c r="D48" s="4" t="inlineStr">
        <is>
          <t>120</t>
        </is>
      </c>
      <c r="E48" s="5" t="inlineStr">
        <is>
          <t>121.500,00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=HYPERLINK("https://www.leilaoonline.com.br/lote/detalhe/147093", "454")</f>
      </c>
      <c r="B49" s="4" t="s">
        <f>=HYPERLINK("https://www.leilaoonline.com.br/lote/detalhe/147093", " CARRETA/ACUMULADOR FARDO MCA NEW HOLLAND, ANO 2015, FR5003077, LOC. LAGOA DA PRATA/MG")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26.300,00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=HYPERLINK("https://www.leilaoonline.com.br/lote/detalhe/148473", "455")</f>
      </c>
      <c r="B50" s="4" t="s">
        <f>=HYPERLINK("https://www.leilaoonline.com.br/lote/detalhe/148473", " IMPLEMENTOS AGR (OBS. 3 TANQUE, 3 CULTIVADOR), FR47048/45172/45107 - LOC. CAARAPO")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=HYPERLINK("https://www.leilaoonline.com.br/lote/detalhe/148474", "456")</f>
      </c>
      <c r="B51" s="4" t="s">
        <f>=HYPERLINK("https://www.leilaoonline.com.br/lote/detalhe/148474", "CAMINHÃO VW 15.180 EURO3 WORKER, ANO 2010/2011, ( SEM CARROCERIA ) FR4415074, LOC. CAARAPÓ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=HYPERLINK("https://www.leilaoonline.com.br/lote/detalhe/148475", "457")</f>
      </c>
      <c r="B52" s="4" t="s">
        <f>=HYPERLINK("https://www.leilaoonline.com.br/lote/detalhe/148475", "CAMINHÃO M.BENZ ATEGO 1719 BAÚ - QUEIMADO, ANO 2016/2016, FR4415054.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=HYPERLINK("https://www.leilaoonline.com.br/lote/detalhe/148476", "458")</f>
      </c>
      <c r="B53" s="4" t="s">
        <f>=HYPERLINK("https://www.leilaoonline.com.br/lote/detalhe/148476", "TRATOR Valtra, ANO 2008, FR4435014, LOC. CAARAPÓ")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82.000,00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=HYPERLINK("https://www.leilaoonline.com.br/lote/detalhe/148477", "459")</f>
      </c>
      <c r="B54" s="4" t="s">
        <f>=HYPERLINK("https://www.leilaoonline.com.br/lote/detalhe/148477", "MOTOR BM100, SF, LOC. CAARAPÓ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=HYPERLINK("https://www.leilaoonline.com.br/lote/detalhe/148478", "460")</f>
      </c>
      <c r="B55" s="4" t="s">
        <f>=HYPERLINK("https://www.leilaoonline.com.br/lote/detalhe/148478", "CAMINHÃO VW/15.180 EURO3 WORKER, ANO 2007/2007- (QUEIMADO) - FR4410765,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=HYPERLINK("https://www.leilaoonline.com.br/lote/detalhe/148479", "461")</f>
      </c>
      <c r="B56" s="4" t="s">
        <f>=HYPERLINK("https://www.leilaoonline.com.br/lote/detalhe/148479", "ESTEIRA  20 MTS, SF, LOC. CAARAPÓ")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=HYPERLINK("https://www.leilaoonline.com.br/lote/detalhe/148180", "462")</f>
      </c>
      <c r="B57" s="4" t="s">
        <f>=HYPERLINK("https://www.leilaoonline.com.br/lote/detalhe/148180", " ROSCA DE BAGACILHO CAP.200 TON/HORA, PT: 192805, LOC.CAARAPÓ")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=HYPERLINK("https://www.leilaoonline.com.br/lote/detalhe/148176", "463")</f>
      </c>
      <c r="B58" s="4" t="s">
        <f>=HYPERLINK("https://www.leilaoonline.com.br/lote/detalhe/148176", " TALHA ELETRICA C/ TROLE MOTORIZADO MOD. EKDP410 H1, ANO 2010, PT: 124156, LOC. CAARAPÓ")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24.000,00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=HYPERLINK("https://www.leilaoonline.com.br/lote/detalhe/148185", "464")</f>
      </c>
      <c r="B59" s="4" t="s">
        <f>=HYPERLINK("https://www.leilaoonline.com.br/lote/detalhe/148185", " LAVADORA MOD. CRS66 A, ANO 2009, PT: 183574, LOC. CAARAPÓ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=HYPERLINK("https://www.leilaoonline.com.br/lote/detalhe/148179", "465")</f>
      </c>
      <c r="B60" s="4" t="s">
        <f>=HYPERLINK("https://www.leilaoonline.com.br/lote/detalhe/148179", " TANQUE DE ACO INOX TIPO BALAO FLASH MOD. EV TTQ 11 CAPAC. 3M3, ANO 2009, PT: 234997, LOC. CAARAPÓ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=HYPERLINK("https://www.leilaoonline.com.br/lote/detalhe/148182", "466")</f>
      </c>
      <c r="B61" s="4" t="s">
        <f>=HYPERLINK("https://www.leilaoonline.com.br/lote/detalhe/148182", " COLUNA DE ABSORCAO JW, ANO 2008, PT: 89986, LOC.CAARAPÓ")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=HYPERLINK("https://www.leilaoonline.com.br/lote/detalhe/148204", "467")</f>
      </c>
      <c r="B62" s="4" t="s">
        <f>=HYPERLINK("https://www.leilaoonline.com.br/lote/detalhe/148204", " CAMINHÃO MERCEDES BENZ PIPA, L 2635 6X4 (CARROCERIA: 55025), ANO 1996/1996, FR10703/55025, ( MOTOR E CARROCERIA DIVERGENTES), LOC.CAARAPÓ")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152.000,00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=HYPERLINK("https://www.leilaoonline.com.br/lote/detalhe/148198", "468")</f>
      </c>
      <c r="B63" s="4" t="s">
        <f>=HYPERLINK("https://www.leilaoonline.com.br/lote/detalhe/148198", " CAMINHÃO VOLKSWAGEN 15-180 EURO3 WORKER (BORRACHARIA:55012), ANO 2008/2008 - FR4415010 - LOC.CAARAPÓ")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120.000,00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=HYPERLINK("https://www.leilaoonline.com.br/lote/detalhe/148480", "469")</f>
      </c>
      <c r="B64" s="4" t="s">
        <f>=HYPERLINK("https://www.leilaoonline.com.br/lote/detalhe/148480", "CAMINHÃO M BENZ AXOR 3344S 6X4, ANO 2014/2014 - FR119950 - LOC. CAARAPÓ 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80.000,00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=HYPERLINK("https://www.leilaoonline.com.br/lote/detalhe/148482", "470")</f>
      </c>
      <c r="B65" s="4" t="s">
        <f>=HYPERLINK("https://www.leilaoonline.com.br/lote/detalhe/148482", "CAMINHÃO M.BENZ L 1318, BAÚ , ANO 2007/2007, FR4415008, LOC. CAARAPÓ")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=HYPERLINK("https://www.leilaoonline.com.br/lote/detalhe/148483", "471")</f>
      </c>
      <c r="B66" s="4" t="s">
        <f>=HYPERLINK("https://www.leilaoonline.com.br/lote/detalhe/148483", "CAMINHÃO VW 15-180 EURO3 WORKER BAÚ, ANO 2006/2006 - FR139260 - LOC. CAARAPÓ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=HYPERLINK("https://www.leilaoonline.com.br/lote/detalhe/148484", "473")</f>
      </c>
      <c r="B67" s="4" t="s">
        <f>=HYPERLINK("https://www.leilaoonline.com.br/lote/detalhe/148484", "CAMINHÃO VOLVO FM 500 6X4T, ANO 2013/2013 - FR4415033 - LOC. CAARAPÓ")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=HYPERLINK("https://www.leilaoonline.com.br/lote/detalhe/148178", "474")</f>
      </c>
      <c r="B68" s="4" t="s">
        <f>=HYPERLINK("https://www.leilaoonline.com.br/lote/detalhe/148178", " TANQUE DE FIBRA P/CLARIFICANTE CAPAC. 35000L 3,00X, ANO 2001, PT: 172258,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=HYPERLINK("https://www.leilaoonline.com.br/lote/detalhe/148177", "475")</f>
      </c>
      <c r="B69" s="4" t="s">
        <f>=HYPERLINK("https://www.leilaoonline.com.br/lote/detalhe/148177", " TANQUE DE FIBRA P/CLARIFICANTE CAPAC. 35000L 3,00X, ANO 2001, PT: 172254, LOC. CAARAPÓ")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=HYPERLINK("https://www.leilaoonline.com.br/lote/detalhe/148203", "476")</f>
      </c>
      <c r="B70" s="4" t="s">
        <f>=HYPERLINK("https://www.leilaoonline.com.br/lote/detalhe/148203", " CARREGADEIRA VALTRA BM 100, ANO 2006, FR5002372,  LOC. RIO BRILHANTE ")</f>
      </c>
      <c r="C70" s="4" t="inlineStr">
        <is>
          <t>Vendido</t>
        </is>
      </c>
      <c r="D70" s="4" t="inlineStr">
        <is>
          <t>94</t>
        </is>
      </c>
      <c r="E70" s="5" t="inlineStr">
        <is>
          <t>134.000,00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=HYPERLINK("https://www.leilaoonline.com.br/lote/detalhe/148191", "477")</f>
      </c>
      <c r="B71" s="4" t="s">
        <f>=HYPERLINK("https://www.leilaoonline.com.br/lote/detalhe/148191", " QUADRICICLO HONDA TRX 420 FOURTRAX FM, ANO 2015, FR9006008,  LOC. RIO BRILHANTE ")</f>
      </c>
      <c r="C71" s="4" t="inlineStr">
        <is>
          <t>Vendido</t>
        </is>
      </c>
      <c r="D71" s="4" t="inlineStr">
        <is>
          <t>18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=HYPERLINK("https://www.leilaoonline.com.br/lote/detalhe/148181", "478")</f>
      </c>
      <c r="B72" s="4" t="s">
        <f>=HYPERLINK("https://www.leilaoonline.com.br/lote/detalhe/148181", " QUADRICICLO INJECAO ELETR 26,9CV 6250RPM, ANO 2015, FR9006006, LOC. RIO BRILHANTE ")</f>
      </c>
      <c r="C72" s="4" t="inlineStr">
        <is>
          <t>Não vendido</t>
        </is>
      </c>
      <c r="D72" s="4" t="inlineStr">
        <is>
          <t>39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=HYPERLINK("https://www.leilaoonline.com.br/lote/detalhe/148186", "479")</f>
      </c>
      <c r="B73" s="4" t="s">
        <f>=HYPERLINK("https://www.leilaoonline.com.br/lote/detalhe/148186", " QUADRICICLO INJECAO ELETR 26,9CV 6250RPM, ANO 2015, FR9006005, LOC. RIO BRILHANTE 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14.750,00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=HYPERLINK("https://www.leilaoonline.com.br/lote/detalhe/148192", "480")</f>
      </c>
      <c r="B74" s="4" t="s">
        <f>=HYPERLINK("https://www.leilaoonline.com.br/lote/detalhe/148192", " BAZUCA SOLLUS, 5021548, LOC. PASSATEMPO")</f>
      </c>
      <c r="C74" s="4" t="inlineStr">
        <is>
          <t>Vendido</t>
        </is>
      </c>
      <c r="D74" s="4" t="inlineStr">
        <is>
          <t>86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=HYPERLINK("https://www.leilaoonline.com.br/lote/detalhe/148195", "481")</f>
      </c>
      <c r="B75" s="4" t="s">
        <f>=HYPERLINK("https://www.leilaoonline.com.br/lote/detalhe/148195", " BAZUCA SOLLUS, 5021377, LOC. PASSATEMPO")</f>
      </c>
      <c r="C75" s="4" t="inlineStr">
        <is>
          <t>Vendido</t>
        </is>
      </c>
      <c r="D75" s="4" t="inlineStr">
        <is>
          <t>74</t>
        </is>
      </c>
      <c r="E75" s="5" t="inlineStr">
        <is>
          <t>67.000,00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=HYPERLINK("https://www.leilaoonline.com.br/lote/detalhe/148485", "482")</f>
      </c>
      <c r="B76" s="4" t="s">
        <f>=HYPERLINK("https://www.leilaoonline.com.br/lote/detalhe/148485", "MOTOBOMBA E MOTOR MWM, FR9005029, LOC. RIO BRILHAN 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=HYPERLINK("https://www.leilaoonline.com.br/lote/detalhe/148486", "483")</f>
      </c>
      <c r="B77" s="4" t="s">
        <f>=HYPERLINK("https://www.leilaoonline.com.br/lote/detalhe/148486", "3 CHASSI  DE MOTOBOMBA, FR9005015/9005032/9005031, LOC. RIO BRILHANTE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=HYPERLINK("https://www.leilaoonline.com.br/lote/detalhe/148201", "484")</f>
      </c>
      <c r="B78" s="4" t="s">
        <f>=HYPERLINK("https://www.leilaoonline.com.br/lote/detalhe/148201", " GRADE PESADA IKEDA, ANO 1998, FR14003003,  LOC. RIO BRILHANTE 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=HYPERLINK("https://www.leilaoonline.com.br/lote/detalhe/148194", "485")</f>
      </c>
      <c r="B79" s="4" t="s">
        <f>=HYPERLINK("https://www.leilaoonline.com.br/lote/detalhe/148194", " AREA DE VIVENCIA, ANO 2001, 5004632 / PT:299882, LOC. RIO BRILHANTE 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=HYPERLINK("https://www.leilaoonline.com.br/lote/detalhe/148487", "486")</f>
      </c>
      <c r="B80" s="4" t="s">
        <f>=HYPERLINK("https://www.leilaoonline.com.br/lote/detalhe/148487", "2 ESTEIRAS 13MTS APROX., REF.ETB-PT-0021/0029, LOC. PASSATEMPO")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=HYPERLINK("https://www.leilaoonline.com.br/lote/detalhe/148200", "487")</f>
      </c>
      <c r="B81" s="4" t="s">
        <f>=HYPERLINK("https://www.leilaoonline.com.br/lote/detalhe/148200", " CAMINHÃO VW 22.160, ANO 1987/1987 - FR5001211, ( MOTOR NÃO CADASTRADO ) , - LOC.PASSATEMPO ")</f>
      </c>
      <c r="C81" s="4" t="inlineStr">
        <is>
          <t>Vendido</t>
        </is>
      </c>
      <c r="D81" s="4" t="inlineStr">
        <is>
          <t>7</t>
        </is>
      </c>
      <c r="E81" s="5" t="inlineStr">
        <is>
          <t>46.000,00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=HYPERLINK("https://www.leilaoonline.com.br/lote/detalhe/148184", "488")</f>
      </c>
      <c r="B82" s="4" t="s">
        <f>=HYPERLINK("https://www.leilaoonline.com.br/lote/detalhe/148184", "M.A/VILLARES, ANO 1972/1972 ,GUINDASTE, - FR5001105, ( MOTOR NÃO CADASTRADO/SEM NUMERAÇÃO DE CHASSI/COR DIVERGENTE )   - LOC.PASSATEMPO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=HYPERLINK("https://www.leilaoonline.com.br/lote/detalhe/148199", "489")</f>
      </c>
      <c r="B83" s="4" t="s">
        <f>=HYPERLINK("https://www.leilaoonline.com.br/lote/detalhe/148199", " PLANTADORA SOLLUS PLANTFLEX 8080, ANO 2011, FR4447036, LOC. PASSATEMPO")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=HYPERLINK("https://www.leilaoonline.com.br/lote/detalhe/148202", "490")</f>
      </c>
      <c r="B84" s="4" t="s">
        <f>=HYPERLINK("https://www.leilaoonline.com.br/lote/detalhe/148202", " PLANTADORA SOLLUS PLANT FLEX 8080, ANO 2011, FR4447047, LOC. PASSATEMPO")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=HYPERLINK("https://www.leilaoonline.com.br/lote/detalhe/148197", "491")</f>
      </c>
      <c r="B85" s="4" t="s">
        <f>=HYPERLINK("https://www.leilaoonline.com.br/lote/detalhe/148197", " PLANTADORA SOLLUS PLANT FLEX 8080, ANO 2011, FR4447046 , LOC. PASSATEMPO")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=HYPERLINK("https://www.leilaoonline.com.br/lote/detalhe/148193", "492")</f>
      </c>
      <c r="B86" s="4" t="s">
        <f>=HYPERLINK("https://www.leilaoonline.com.br/lote/detalhe/148193", " PLANTADORA SOLLUS PLANT FLEX 8080, ANO 2011, FR4445052,  LOC. PASSATEMPO")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=HYPERLINK("https://www.leilaoonline.com.br/lote/detalhe/148189", "493")</f>
      </c>
      <c r="B87" s="4" t="s">
        <f>=HYPERLINK("https://www.leilaoonline.com.br/lote/detalhe/148189", " 1- EMPACOTADEIRA 5 KG -PT_ 0003; 1- ENFARDADEIRA DE PLASTICO 5 KG -TAG: 034-0004; 1- ESTEIRA COM DETECTOR DE METAL-PT: 292887/  LOC. PASSATEMPO")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22.000,00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=HYPERLINK("https://www.leilaoonline.com.br/lote/detalhe/148188", "494")</f>
      </c>
      <c r="B88" s="4" t="s">
        <f>=HYPERLINK("https://www.leilaoonline.com.br/lote/detalhe/148188", "1- EMPACOTADEIRA DE PLASTICO 2 KG; 1- ENFARDADEIRA DE PAPEL 2 KG, PT_0004/007887; 1- ESTEIRA COM DETECTOR DE METAL, PT: 292868. - LOC. PASSATEMPO")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=HYPERLINK("https://www.leilaoonline.com.br/lote/detalhe/148190", "495")</f>
      </c>
      <c r="B89" s="4" t="s">
        <f>=HYPERLINK("https://www.leilaoonline.com.br/lote/detalhe/148190", " 1- ENFARDADEIRA DE PAPEL 5 KG, PT: 292880; 1- ESTEIRA COM DETECTOR DE METAL, PT: 293177; 1- EMPACOTADEIRA 5 KG, PT_0001/007891. - LOC. PASSATEMPO")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17.000,00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=HYPERLINK("https://www.leilaoonline.com.br/lote/detalhe/148187", "496")</f>
      </c>
      <c r="B90" s="4" t="s">
        <f>=HYPERLINK("https://www.leilaoonline.com.br/lote/detalhe/148187", " 1- ESTEIRA COM DETECTOR DE METAL , PT: 293335; 1- EMPACOTADEIRA 2 KG., PT: 293337; 1- ENFARDADEIRA DE PAPEL 2 KG. -LOC. PASSATEMPO")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=HYPERLINK("https://www.leilaoonline.com.br/lote/detalhe/148488", "497")</f>
      </c>
      <c r="B91" s="4" t="s">
        <f>=HYPERLINK("https://www.leilaoonline.com.br/lote/detalhe/148488", "CAMINHÃO VOLVO FH12 420 6X4T, ANO 2002/2002 - FR14001009 - LOC. PASSATEMPO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=HYPERLINK("https://www.leilaoonline.com.br/lote/detalhe/148489", "498")</f>
      </c>
      <c r="B92" s="4" t="s">
        <f>=HYPERLINK("https://www.leilaoonline.com.br/lote/detalhe/148489", "CAMINHÃO VOLVO FH12 420 6X4T, ANO 2002/2003 - FR14001016 - LOC. PASSATEMPO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67.000,00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=HYPERLINK("https://www.leilaoonline.com.br/lote/detalhe/148490", "499")</f>
      </c>
      <c r="B93" s="4" t="s">
        <f>=HYPERLINK("https://www.leilaoonline.com.br/lote/detalhe/148490", "CARROCERIA COMBOIO, PT: 293456, LOC. PASSATEMPO ")</f>
      </c>
      <c r="C93" s="4" t="inlineStr">
        <is>
          <t>Vendido</t>
        </is>
      </c>
      <c r="D93" s="4" t="inlineStr">
        <is>
          <t>2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=HYPERLINK("https://www.leilaoonline.com.br/lote/detalhe/148491", "500")</f>
      </c>
      <c r="B94" s="4" t="s">
        <f>=HYPERLINK("https://www.leilaoonline.com.br/lote/detalhe/148491", "GRADE ARADORA FIXA, FR9003036, LOC. PASSATEMPO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2.750,00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=HYPERLINK("https://www.leilaoonline.com.br/lote/detalhe/148492", "501")</f>
      </c>
      <c r="B95" s="4" t="s">
        <f>=HYPERLINK("https://www.leilaoonline.com.br/lote/detalhe/148492", "SUCATA TRATOR JOHN DEERE , FR4802041, LOC. PASSATEMPO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=HYPERLINK("https://www.leilaoonline.com.br/lote/detalhe/149217", "505")</f>
      </c>
      <c r="B96" s="4" t="s">
        <f>=HYPERLINK("https://www.leilaoonline.com.br/lote/detalhe/149217", "43 ITENS DIVERSOS, SUCATAS DE VALVULAS, CILINDROS, MOTORES E OUTROS - VEJA DESCRITIVO DE ITENS , LOC. CAARAPÓ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=HYPERLINK("https://www.leilaoonline.com.br/lote/detalhe/150189", "506")</f>
      </c>
      <c r="B97" s="4" t="s">
        <f>=HYPERLINK("https://www.leilaoonline.com.br/lote/detalhe/150189", "LOTE COM 55 SUCATAS DE MOTORES , 04 ATUADORES DE VALVULAS , 02 COMPRESSOR COM MOTOR , S/FR, LOC. PASSATEMPO /MS")</f>
      </c>
      <c r="C97" s="4" t="inlineStr">
        <is>
          <t>Não vendido</t>
        </is>
      </c>
      <c r="D97" s="4" t="inlineStr">
        <is>
          <t>146</t>
        </is>
      </c>
      <c r="E97" s="5" t="inlineStr">
        <is>
          <t>112.250,00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=HYPERLINK("https://www.leilaoonline.com.br/lote/detalhe/150190", "507")</f>
      </c>
      <c r="B98" s="4" t="s">
        <f>=HYPERLINK("https://www.leilaoonline.com.br/lote/detalhe/150190", "01 MOTOR MULTIPLO DE CENTRIFUGA FIVILINA, 01 MOTOR MULTIPLO HINZMAUSA , LOC. PASSATEMPO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=HYPERLINK("https://www.leilaoonline.com.br/lote/detalhe/147061", "550")</f>
      </c>
      <c r="B99" s="4" t="s">
        <f>=HYPERLINK("https://www.leilaoonline.com.br/lote/detalhe/147061", " REBOQUE ABASTECIMENTO, LUBRIF. RANDON MOD. RQ CA, ANO 2002/2002 - FR12004002 - LOC. SANTA ELISA ")</f>
      </c>
      <c r="C99" s="4" t="inlineStr">
        <is>
          <t>Vendido</t>
        </is>
      </c>
      <c r="D99" s="4" t="inlineStr">
        <is>
          <t>5</t>
        </is>
      </c>
      <c r="E99" s="5" t="inlineStr">
        <is>
          <t>12.000,00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=HYPERLINK("https://www.leilaoonline.com.br/lote/detalhe/147075", "551")</f>
      </c>
      <c r="B100" s="4" t="s">
        <f>=HYPERLINK("https://www.leilaoonline.com.br/lote/detalhe/147075", " SEMI REBOQUE CANA PICADA MCA RANDON, ANO 2004, FR14004270, LOC. SANTA ELISA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=HYPERLINK("https://www.leilaoonline.com.br/lote/detalhe/147044", "552")</f>
      </c>
      <c r="B101" s="4" t="s">
        <f>=HYPERLINK("https://www.leilaoonline.com.br/lote/detalhe/147044", "REBOQUE RANDON RQ CA, ANO 2004/2004 - FR14004249 - LOC. SANTA ELISA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=HYPERLINK("https://www.leilaoonline.com.br/lote/detalhe/147052", "553")</f>
      </c>
      <c r="B102" s="4" t="s">
        <f>=HYPERLINK("https://www.leilaoonline.com.br/lote/detalhe/147052", "REBOQUE RANDON RQ CI HI, ANO 1996/1996, FR14004186,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=HYPERLINK("https://www.leilaoonline.com.br/lote/detalhe/147055", "554")</f>
      </c>
      <c r="B103" s="4" t="s">
        <f>=HYPERLINK("https://www.leilaoonline.com.br/lote/detalhe/147055", " SEMI REBOQUE CANA PICADA SR CA RANDON, ANO 2007/2007 - FR14004303 - LOC. SANTA ELISA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=HYPERLINK("https://www.leilaoonline.com.br/lote/detalhe/147042", "555")</f>
      </c>
      <c r="B104" s="4" t="s">
        <f>=HYPERLINK("https://www.leilaoonline.com.br/lote/detalhe/147042", " SEMI REBOQUE CANA PICADA MCA RANDON ANO 2007, FR14004300, LOC. SANTA ELISA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=HYPERLINK("https://www.leilaoonline.com.br/lote/detalhe/147041", "556")</f>
      </c>
      <c r="B105" s="4" t="s">
        <f>=HYPERLINK("https://www.leilaoonline.com.br/lote/detalhe/147041", " SEMI-REBOQUE CANA PICADA SR CA RANDON, ANO 2007/2007 - FR14004307 - LOC. SANTA ELISA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=HYPERLINK("https://www.leilaoonline.com.br/lote/detalhe/147048", "557")</f>
      </c>
      <c r="B106" s="4" t="s">
        <f>=HYPERLINK("https://www.leilaoonline.com.br/lote/detalhe/147048", " TRANSBORDO DE CANA, FR14008192, LOC. SANTA ELISA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=HYPERLINK("https://www.leilaoonline.com.br/lote/detalhe/147067", "558")</f>
      </c>
      <c r="B107" s="4" t="s">
        <f>=HYPERLINK("https://www.leilaoonline.com.br/lote/detalhe/147067", " TRANSBORDO DE CANA, FR14003190, ANO 2007,  LOC. SANTA ELISA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=HYPERLINK("https://www.leilaoonline.com.br/lote/detalhe/149163", "559")</f>
      </c>
      <c r="B108" s="4" t="s">
        <f>=HYPERLINK("https://www.leilaoonline.com.br/lote/detalhe/149163", " TRANSBORDO SANTAL , ANO 2008, FR14003321,   LOC. SANTA ELISA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=HYPERLINK("https://www.leilaoonline.com.br/lote/detalhe/149151", "560")</f>
      </c>
      <c r="B109" s="4" t="s">
        <f>=HYPERLINK("https://www.leilaoonline.com.br/lote/detalhe/149151", " TRANSBORDO CIVEMASA, ANO 2007, FR14003188 , LOC. SANTA ELISA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=HYPERLINK("https://www.leilaoonline.com.br/lote/detalhe/149174", "561")</f>
      </c>
      <c r="B110" s="4" t="s">
        <f>=HYPERLINK("https://www.leilaoonline.com.br/lote/detalhe/149174", " TRANSBORDO CIVEMASA , ANO 2007, FR14003197, LOC. SANTA ELISA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=HYPERLINK("https://www.leilaoonline.com.br/lote/detalhe/147057", "562")</f>
      </c>
      <c r="B111" s="4" t="s">
        <f>=HYPERLINK("https://www.leilaoonline.com.br/lote/detalhe/147057", " TRANSBORDO DE CANA, ANO 2008, FR14003319, LOC. SANTA ELISA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=HYPERLINK("https://www.leilaoonline.com.br/lote/detalhe/149165", "563")</f>
      </c>
      <c r="B112" s="4" t="s">
        <f>=HYPERLINK("https://www.leilaoonline.com.br/lote/detalhe/149165", " TRANSBORDO CIVEMASA, ANO 2007, FR14003194,  LOC. SANTA ELISA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=HYPERLINK("https://www.leilaoonline.com.br/lote/detalhe/149158", "564")</f>
      </c>
      <c r="B113" s="4" t="s">
        <f>=HYPERLINK("https://www.leilaoonline.com.br/lote/detalhe/149158", " TRANSBORDO SANTAL, ANO 2008, FR14003317,  LOC. SANTA ELISA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=HYPERLINK("https://www.leilaoonline.com.br/lote/detalhe/147043", "565")</f>
      </c>
      <c r="B114" s="4" t="s">
        <f>=HYPERLINK("https://www.leilaoonline.com.br/lote/detalhe/147043", " TRANSBORDO DE CANA, ANO 2008, FR14003320, LOC. SANTA ELISA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=HYPERLINK("https://www.leilaoonline.com.br/lote/detalhe/147050", "566")</f>
      </c>
      <c r="B115" s="4" t="s">
        <f>=HYPERLINK("https://www.leilaoonline.com.br/lote/detalhe/147050", " TRANSBORDO DE CANA, ANO 2007, FR14003178, LOC. SANTA ELISA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=HYPERLINK("https://www.leilaoonline.com.br/lote/detalhe/149166", "567")</f>
      </c>
      <c r="B116" s="4" t="s">
        <f>=HYPERLINK("https://www.leilaoonline.com.br/lote/detalhe/149166", " TRANSBORDO , ANO 2007, FR14003187,  LOC. SANTA ELISA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=HYPERLINK("https://www.leilaoonline.com.br/lote/detalhe/147056", "568")</f>
      </c>
      <c r="B117" s="4" t="s">
        <f>=HYPERLINK("https://www.leilaoonline.com.br/lote/detalhe/147056", " CARRETA AGRICOLA AREA VIVENCIA 02-4P, ANO 2012, FR14004617, LOC. SANTA ELISA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=HYPERLINK("https://www.leilaoonline.com.br/lote/detalhe/147039", "569")</f>
      </c>
      <c r="B118" s="4" t="s">
        <f>=HYPERLINK("https://www.leilaoonline.com.br/lote/detalhe/147039", " CARRETA AGRICOLA AREA VIVENCIA 02-4P, ANO 2012,  FR14004619 , LOC. SANTA ELISA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=HYPERLINK("https://www.leilaoonline.com.br/lote/detalhe/147078", "570")</f>
      </c>
      <c r="B119" s="4" t="s">
        <f>=HYPERLINK("https://www.leilaoonline.com.br/lote/detalhe/147078", " LOTE 22 PNEUS,  SENDO; 02 PNEUS 12-16.5, 01 PNEU 20.5-25, 01 PNEU 23.5-25, 02 PNEUS 365/80R20, 03 PNEUS 480/70R34, 01 PNEU 500/60R22.5, 02 PNEUS 520/85R42, 02 PNEUS 520/85R46, 01 PNEU 6.00-16, 02 PNEUS 600/50R22.5, 01 PNEU 620/70R46, 03 PNEUS 650/60-38, 01 PNEU 900/60R38.- LOC. SANTA ELISA ")</f>
      </c>
      <c r="C119" s="4" t="inlineStr">
        <is>
          <t>Não vendido</t>
        </is>
      </c>
      <c r="D119" s="4" t="inlineStr">
        <is>
          <t>41</t>
        </is>
      </c>
      <c r="E119" s="5" t="inlineStr">
        <is>
          <t>18.500,00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=HYPERLINK("https://www.leilaoonline.com.br/lote/detalhe/147068", "571")</f>
      </c>
      <c r="B120" s="4" t="s">
        <f>=HYPERLINK("https://www.leilaoonline.com.br/lote/detalhe/147068", " LOTE 340 RODAS SENDO; ( 171 - RODAS MED 600/50.22.5  /  91 - RODAS MED 1100/22  /  51 - RODAS MED 1000/20  /  20 - PROLONGADORES MANGNUM  /  07 - PROLONGADORES JOHN DEERE, LOC. SANTA ELISA 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=HYPERLINK("https://www.leilaoonline.com.br/lote/detalhe/147029", "572")</f>
      </c>
      <c r="B121" s="4" t="s">
        <f>=HYPERLINK("https://www.leilaoonline.com.br/lote/detalhe/147029", " MUNCK VEICULAR  3.500 KGS, LOC. SANTA ELISA ")</f>
      </c>
      <c r="C121" s="4" t="inlineStr">
        <is>
          <t>Não vendido</t>
        </is>
      </c>
      <c r="D121" s="4" t="inlineStr">
        <is>
          <t>84</t>
        </is>
      </c>
      <c r="E121" s="5" t="inlineStr">
        <is>
          <t>52.000,00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=HYPERLINK("https://www.leilaoonline.com.br/lote/detalhe/147071", "573")</f>
      </c>
      <c r="B122" s="4" t="s">
        <f>=HYPERLINK("https://www.leilaoonline.com.br/lote/detalhe/147071", " MUNCK VEICULAR   3.500 KGS, LOC. SANTA ELISA  ")</f>
      </c>
      <c r="C122" s="4" t="inlineStr">
        <is>
          <t>Não vendido</t>
        </is>
      </c>
      <c r="D122" s="4" t="inlineStr">
        <is>
          <t>43</t>
        </is>
      </c>
      <c r="E122" s="5" t="inlineStr">
        <is>
          <t>32.000,00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=HYPERLINK("https://www.leilaoonline.com.br/lote/detalhe/147045", "574")</f>
      </c>
      <c r="B123" s="4" t="s">
        <f>=HYPERLINK("https://www.leilaoonline.com.br/lote/detalhe/147045", " MUNCK VEICULAR , ANO 2010, LOC. SANTA ELISA ")</f>
      </c>
      <c r="C123" s="4" t="inlineStr">
        <is>
          <t>Não vendido</t>
        </is>
      </c>
      <c r="D123" s="4" t="inlineStr">
        <is>
          <t>70</t>
        </is>
      </c>
      <c r="E123" s="5" t="inlineStr">
        <is>
          <t>47.500,00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=HYPERLINK("https://www.leilaoonline.com.br/lote/detalhe/147077", "575")</f>
      </c>
      <c r="B124" s="4" t="s">
        <f>=HYPERLINK("https://www.leilaoonline.com.br/lote/detalhe/147077", " MOTOBOMBA C/MOTOR E BOMBA EBERLE, ANO 1985, FR14005019, LOC. SANTA ELISA ")</f>
      </c>
      <c r="C124" s="4" t="inlineStr">
        <is>
          <t>Vendido</t>
        </is>
      </c>
      <c r="D124" s="4" t="inlineStr">
        <is>
          <t>7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=HYPERLINK("https://www.leilaoonline.com.br/lote/detalhe/147064", "576")</f>
      </c>
      <c r="B125" s="4" t="s">
        <f>=HYPERLINK("https://www.leilaoonline.com.br/lote/detalhe/147064", " GRADE ARADORA 20 DISCOS, ANO 2000, FR14003008, LOC. SANTA ELISA ")</f>
      </c>
      <c r="C125" s="4" t="inlineStr">
        <is>
          <t>Vendido</t>
        </is>
      </c>
      <c r="D125" s="4" t="inlineStr">
        <is>
          <t>53</t>
        </is>
      </c>
      <c r="E125" s="5" t="inlineStr">
        <is>
          <t>29.000,00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=HYPERLINK("https://www.leilaoonline.com.br/lote/detalhe/149167", "577")</f>
      </c>
      <c r="B126" s="4" t="s">
        <f>=HYPERLINK("https://www.leilaoonline.com.br/lote/detalhe/149167", " GRADE, ANO 1999 , FR14003367, LOC. SANTA ELISA ")</f>
      </c>
      <c r="C126" s="4" t="inlineStr">
        <is>
          <t>Vendido</t>
        </is>
      </c>
      <c r="D126" s="4" t="inlineStr">
        <is>
          <t>30</t>
        </is>
      </c>
      <c r="E126" s="5" t="inlineStr">
        <is>
          <t>18.500,00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=HYPERLINK("https://www.leilaoonline.com.br/lote/detalhe/147046", "578")</f>
      </c>
      <c r="B127" s="4" t="s">
        <f>=HYPERLINK("https://www.leilaoonline.com.br/lote/detalhe/147046", " COMPRESSOR DE AR POT 118 CV VAZAO 13.6 M3/H PRESSA MARCA DRESSER, MOD RL-100-AFT, ANO 03/1994, 3550 RPM, 118CV, LOC. SANTA ELISA 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=HYPERLINK("https://www.leilaoonline.com.br/lote/detalhe/147062", "579")</f>
      </c>
      <c r="B128" s="4" t="s">
        <f>=HYPERLINK("https://www.leilaoonline.com.br/lote/detalhe/147062", " GRADE ARADORA CIVEMASA 07 DISCOS, ANO 2004, FR14003566, LOC. SANTA ELISA ")</f>
      </c>
      <c r="C128" s="4" t="inlineStr">
        <is>
          <t>Vendido</t>
        </is>
      </c>
      <c r="D128" s="4" t="inlineStr">
        <is>
          <t>62</t>
        </is>
      </c>
      <c r="E128" s="5" t="inlineStr">
        <is>
          <t>24.750,00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=HYPERLINK("https://www.leilaoonline.com.br/lote/detalhe/147072", "580")</f>
      </c>
      <c r="B129" s="4" t="s">
        <f>=HYPERLINK("https://www.leilaoonline.com.br/lote/detalhe/147072", " GRADE ARADORA COM PNEUS CIVEMASA, ANO 1997, FR14003351,  LOC. SANTA ELISA 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=HYPERLINK("https://www.leilaoonline.com.br/lote/detalhe/147065", "581")</f>
      </c>
      <c r="B130" s="4" t="s">
        <f>=HYPERLINK("https://www.leilaoonline.com.br/lote/detalhe/147065", " MOTOBOMBA,ANO 1996, FR14005052, LOC. SANTA ELISA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=HYPERLINK("https://www.leilaoonline.com.br/lote/detalhe/147034", "582")</f>
      </c>
      <c r="B131" s="4" t="s">
        <f>=HYPERLINK("https://www.leilaoonline.com.br/lote/detalhe/147034", " CARRETA CALCARIO, ANO 2006, FR14003278, LOC. SANTA ELISA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=HYPERLINK("https://www.leilaoonline.com.br/lote/detalhe/149156", "583")</f>
      </c>
      <c r="B132" s="4" t="s">
        <f>=HYPERLINK("https://www.leilaoonline.com.br/lote/detalhe/149156", " CARROCERIA COMBOIO PATR. 288173, S/FR, LOC. SANTA ELISA ")</f>
      </c>
      <c r="C132" s="4" t="inlineStr">
        <is>
          <t>Vendido</t>
        </is>
      </c>
      <c r="D132" s="4" t="inlineStr">
        <is>
          <t>74</t>
        </is>
      </c>
      <c r="E132" s="5" t="inlineStr">
        <is>
          <t>32.250,00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=HYPERLINK("https://www.leilaoonline.com.br/lote/detalhe/149172", "584")</f>
      </c>
      <c r="B133" s="4" t="s">
        <f>=HYPERLINK("https://www.leilaoonline.com.br/lote/detalhe/149172", " CARROCERIA COMBOIO PATR. 288174, S/FR, LOC. SANTA ELISA ")</f>
      </c>
      <c r="C133" s="4" t="inlineStr">
        <is>
          <t>Vendido</t>
        </is>
      </c>
      <c r="D133" s="4" t="inlineStr">
        <is>
          <t>61</t>
        </is>
      </c>
      <c r="E133" s="5" t="inlineStr">
        <is>
          <t>26.000,00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=HYPERLINK("https://www.leilaoonline.com.br/lote/detalhe/149152", "585")</f>
      </c>
      <c r="B134" s="4" t="s">
        <f>=HYPERLINK("https://www.leilaoonline.com.br/lote/detalhe/149152", " COLHEDORA J. DEERE , FR1002016, LOC. SANTA ELISA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=HYPERLINK("https://www.leilaoonline.com.br/lote/detalhe/146966", "586")</f>
      </c>
      <c r="B135" s="4" t="s">
        <f>=HYPERLINK("https://www.leilaoonline.com.br/lote/detalhe/146966", " CARRETA TRANSPORTE TUBOS DE IRRIGAÇÃO, ANO 2012, FR1003132, LOC. SANTA ELISA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=HYPERLINK("https://www.leilaoonline.com.br/lote/detalhe/147031", "587")</f>
      </c>
      <c r="B136" s="4" t="s">
        <f>=HYPERLINK("https://www.leilaoonline.com.br/lote/detalhe/147031", " PLATAFORMA TRANSPORTE DE TUBOS IRRIGACAO, ANO 2005, FR14003547, LOC. SANTA ELISA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=HYPERLINK("https://www.leilaoonline.com.br/lote/detalhe/146988", "588")</f>
      </c>
      <c r="B137" s="4" t="s">
        <f>=HYPERLINK("https://www.leilaoonline.com.br/lote/detalhe/146988", " MOTOBOMBA MCA EQUIPE C/MOTOR A DIESEL 100 KW, ANO 1981, FR14005011, LOC. SANTA ELISA ")</f>
      </c>
      <c r="C137" s="4" t="inlineStr">
        <is>
          <t>Vendido</t>
        </is>
      </c>
      <c r="D137" s="4" t="inlineStr">
        <is>
          <t>26</t>
        </is>
      </c>
      <c r="E137" s="5" t="inlineStr">
        <is>
          <t>12.000,00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=HYPERLINK("https://www.leilaoonline.com.br/lote/detalhe/149146", "589")</f>
      </c>
      <c r="B138" s="4" t="s">
        <f>=HYPERLINK("https://www.leilaoonline.com.br/lote/detalhe/149146", " TANQUE C/SUPORTE PULVERIZADOR HERBICAT , S/FR, LOC. SANTA ELISA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=HYPERLINK("https://www.leilaoonline.com.br/lote/detalhe/147049", "590")</f>
      </c>
      <c r="B139" s="4" t="s">
        <f>=HYPERLINK("https://www.leilaoonline.com.br/lote/detalhe/147049", " CULTIVADOR DMB, ANO 2012, FR14003041, LOC.SANTA ELISA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=HYPERLINK("https://www.leilaoonline.com.br/lote/detalhe/149179", "591")</f>
      </c>
      <c r="B140" s="4" t="s">
        <f>=HYPERLINK("https://www.leilaoonline.com.br/lote/detalhe/149179", " PRENSA VENDA COMO SUCATA, S/FR, LOC. SANTA ELISA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=HYPERLINK("https://www.leilaoonline.com.br/lote/detalhe/149180", "592")</f>
      </c>
      <c r="B141" s="4" t="s">
        <f>=HYPERLINK("https://www.leilaoonline.com.br/lote/detalhe/149180", " EQUIPAMENTO COM MOTOR GASOLINA, S/FR, LOC. SANTA ELISA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=HYPERLINK("https://www.leilaoonline.com.br/lote/detalhe/147027", "593")</f>
      </c>
      <c r="B142" s="4" t="s">
        <f>=HYPERLINK("https://www.leilaoonline.com.br/lote/detalhe/147027", " PLANTADORA CANA, ANO 2011, FR11003594, LOC. MB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=HYPERLINK("https://www.leilaoonline.com.br/lote/detalhe/149188", "594")</f>
      </c>
      <c r="B143" s="4" t="s">
        <f>=HYPERLINK("https://www.leilaoonline.com.br/lote/detalhe/149188", " CAIXA TRANSBORDO, ANO 2010, FR14003449, LOC. MB")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=HYPERLINK("https://www.leilaoonline.com.br/lote/detalhe/149204", "595")</f>
      </c>
      <c r="B144" s="4" t="s">
        <f>=HYPERLINK("https://www.leilaoonline.com.br/lote/detalhe/149204", " CAIXA TRANSBORDO, ANO 2010, FR13004175, LOC. MB")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=HYPERLINK("https://www.leilaoonline.com.br/lote/detalhe/149206", "596")</f>
      </c>
      <c r="B145" s="4" t="s">
        <f>=HYPERLINK("https://www.leilaoonline.com.br/lote/detalhe/149206", " CAIXA TRANSBORDO, ANO 2010, FR13004174, LOC. MB")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=HYPERLINK("https://www.leilaoonline.com.br/lote/detalhe/149193", "597")</f>
      </c>
      <c r="B146" s="4" t="s">
        <f>=HYPERLINK("https://www.leilaoonline.com.br/lote/detalhe/149193", " CAIXA TRANSBORDO, ANO 2010, FR13004179, LOC. MB")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=HYPERLINK("https://www.leilaoonline.com.br/lote/detalhe/147053", "598")</f>
      </c>
      <c r="B147" s="4" t="s">
        <f>=HYPERLINK("https://www.leilaoonline.com.br/lote/detalhe/147053", " TRANSBORDO SANTAL, ANO 2011, FR13003123, LOC. MB")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=HYPERLINK("https://www.leilaoonline.com.br/lote/detalhe/149198", "599")</f>
      </c>
      <c r="B148" s="4" t="s">
        <f>=HYPERLINK("https://www.leilaoonline.com.br/lote/detalhe/149198", " TRANSBORDO CIVEMASA, ANO 2010, FR13003069, LOC. MB")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=HYPERLINK("https://www.leilaoonline.com.br/lote/detalhe/149207", "600")</f>
      </c>
      <c r="B149" s="4" t="s">
        <f>=HYPERLINK("https://www.leilaoonline.com.br/lote/detalhe/149207", " TRANSBORDO CIVEMASA, ANO 2010, FR14003586, LOC. MB")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=HYPERLINK("https://www.leilaoonline.com.br/lote/detalhe/149211", "601")</f>
      </c>
      <c r="B150" s="4" t="s">
        <f>=HYPERLINK("https://www.leilaoonline.com.br/lote/detalhe/149211", " TRANSBORDO CIVEMASA, ANO 2010, FR13003065, LOC. MB")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=HYPERLINK("https://www.leilaoonline.com.br/lote/detalhe/149200", "602")</f>
      </c>
      <c r="B151" s="4" t="s">
        <f>=HYPERLINK("https://www.leilaoonline.com.br/lote/detalhe/149200", " TRANSBORDO SANTAL, ANO 2011, FR13003121, LOC. MB")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=HYPERLINK("https://www.leilaoonline.com.br/lote/detalhe/146983", "603")</f>
      </c>
      <c r="B152" s="4" t="s">
        <f>=HYPERLINK("https://www.leilaoonline.com.br/lote/detalhe/146983", " TRANSBORDO CIVEMASA, ANO 2010, FR13003064, LOC. MB")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=HYPERLINK("https://www.leilaoonline.com.br/lote/detalhe/149203", "604")</f>
      </c>
      <c r="B153" s="4" t="s">
        <f>=HYPERLINK("https://www.leilaoonline.com.br/lote/detalhe/149203", " TRANSBORDO , ANO 2011, FR13003113, LOC. MB")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=HYPERLINK("https://www.leilaoonline.com.br/lote/detalhe/149197", "605")</f>
      </c>
      <c r="B154" s="4" t="s">
        <f>=HYPERLINK("https://www.leilaoonline.com.br/lote/detalhe/149197", " TRANSBORDO , ANO 2011, FR13003111, LOC. MB")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=HYPERLINK("https://www.leilaoonline.com.br/lote/detalhe/149192", "606")</f>
      </c>
      <c r="B155" s="4" t="s">
        <f>=HYPERLINK("https://www.leilaoonline.com.br/lote/detalhe/149192", " TRANSBORDO SANTAL, ANO 2011, FR13003122, LOC. MB")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=HYPERLINK("https://www.leilaoonline.com.br/lote/detalhe/147017", "607")</f>
      </c>
      <c r="B156" s="4" t="s">
        <f>=HYPERLINK("https://www.leilaoonline.com.br/lote/detalhe/147017", " CARROCERIA TRANSBORDO CAIXOTE DUPLO SANTAL,  ANO 2011, S/FR,  MOD CT6, LOC. MB")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=HYPERLINK("https://www.leilaoonline.com.br/lote/detalhe/149201", "608")</f>
      </c>
      <c r="B157" s="4" t="s">
        <f>=HYPERLINK("https://www.leilaoonline.com.br/lote/detalhe/149201", " CAIXA TRANSBORDO DUPLO SANTAL, ANO 2011, S/FR, LOC. MB")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=HYPERLINK("https://www.leilaoonline.com.br/lote/detalhe/149213", "609")</f>
      </c>
      <c r="B158" s="4" t="s">
        <f>=HYPERLINK("https://www.leilaoonline.com.br/lote/detalhe/149213", " CAIXA TRANSBORDO DUPLO SANTA IZABEL, S/FR, LOC. MB")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=HYPERLINK("https://www.leilaoonline.com.br/lote/detalhe/149208", "610")</f>
      </c>
      <c r="B159" s="4" t="s">
        <f>=HYPERLINK("https://www.leilaoonline.com.br/lote/detalhe/149208", " TRANSBORDO CIVEMASA, ANO 2010, FR14003455, LOC. MB")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=HYPERLINK("https://www.leilaoonline.com.br/lote/detalhe/149195", "611")</f>
      </c>
      <c r="B160" s="4" t="s">
        <f>=HYPERLINK("https://www.leilaoonline.com.br/lote/detalhe/149195", " TRANSBORDO CIVEMASA, ANO 2010, FR14003461, LOC. MB")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=HYPERLINK("https://www.leilaoonline.com.br/lote/detalhe/149209", "612")</f>
      </c>
      <c r="B161" s="4" t="s">
        <f>=HYPERLINK("https://www.leilaoonline.com.br/lote/detalhe/149209", " TRANSBORDO CIVEMASA, ANO 2010, FR13003067, LOC. MB")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=HYPERLINK("https://www.leilaoonline.com.br/lote/detalhe/146986", "613")</f>
      </c>
      <c r="B162" s="4" t="s">
        <f>=HYPERLINK("https://www.leilaoonline.com.br/lote/detalhe/146986", " TRATOR VOLVO, ANO 2005, FR13002033, LOC. MB ")</f>
      </c>
      <c r="C162" s="4" t="inlineStr">
        <is>
          <t>Não vendido</t>
        </is>
      </c>
      <c r="D162" s="4" t="inlineStr">
        <is>
          <t>85</t>
        </is>
      </c>
      <c r="E162" s="5" t="inlineStr">
        <is>
          <t>142.000,00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=HYPERLINK("https://www.leilaoonline.com.br/lote/detalhe/147059", "614")</f>
      </c>
      <c r="B163" s="4" t="s">
        <f>=HYPERLINK("https://www.leilaoonline.com.br/lote/detalhe/147059", " COLHEDORA CANA JOHN DEERE, ANO 2012, FR9002008, LOC. MB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=HYPERLINK("https://www.leilaoonline.com.br/lote/detalhe/149205", "615")</f>
      </c>
      <c r="B164" s="4" t="s">
        <f>=HYPERLINK("https://www.leilaoonline.com.br/lote/detalhe/149205", " COLHEDORA J.DEERE 3520, ANO 2011, FR1002018, LOC. MB")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=HYPERLINK("https://www.leilaoonline.com.br/lote/detalhe/149191", "616")</f>
      </c>
      <c r="B165" s="4" t="s">
        <f>=HYPERLINK("https://www.leilaoonline.com.br/lote/detalhe/149191", " REDUTOR FALK, ANO 2012, RED-MB-0072, LOC. MB")</f>
      </c>
      <c r="C165" s="4" t="inlineStr">
        <is>
          <t>Não vendido</t>
        </is>
      </c>
      <c r="D165" s="4" t="inlineStr">
        <is>
          <t>36</t>
        </is>
      </c>
      <c r="E165" s="5" t="inlineStr">
        <is>
          <t>21.500,00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=HYPERLINK("https://www.leilaoonline.com.br/lote/detalhe/146963", "617")</f>
      </c>
      <c r="B166" s="4" t="s">
        <f>=HYPERLINK("https://www.leilaoonline.com.br/lote/detalhe/146963", " COLHEDORA CANA JOHN DEERE, ANO 2012, FR13002060, LOC. MB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=HYPERLINK("https://www.leilaoonline.com.br/lote/detalhe/149199", "618")</f>
      </c>
      <c r="B167" s="4" t="s">
        <f>=HYPERLINK("https://www.leilaoonline.com.br/lote/detalhe/149199", " COLHEDORA J.DEERE 3522, ANO 2014, FR12802126, LOC. MB")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=HYPERLINK("https://www.leilaoonline.com.br/lote/detalhe/147051", "619")</f>
      </c>
      <c r="B168" s="4" t="s">
        <f>=HYPERLINK("https://www.leilaoonline.com.br/lote/detalhe/147051", " 1 ESTEIRA LONA 1,30 MTS E 1 RETEIRA ROLETE 5,50 MTS C/MOTOR E REDUTOR(REF. ETB-VR-0058/0045 E MEL-VR1720/RED-VR,-23), LOC. VALE DO ROSÁRIO")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=HYPERLINK("https://www.leilaoonline.com.br/lote/detalhe/149189", "620")</f>
      </c>
      <c r="B169" s="4" t="s">
        <f>=HYPERLINK("https://www.leilaoonline.com.br/lote/detalhe/149189", " 1 ESTEIRA LONA 5.50MTS, ANO 2010, ETB-VR-0028, LOC. Vale Rosário")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=HYPERLINK("https://www.leilaoonline.com.br/lote/detalhe/149210", "621")</f>
      </c>
      <c r="B170" s="4" t="s">
        <f>=HYPERLINK("https://www.leilaoonline.com.br/lote/detalhe/149210", " HIDRO-ROLL, ANO 2007, FR1003470, LOC. Vale Rosário")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=HYPERLINK("https://www.leilaoonline.com.br/lote/detalhe/149202", "622")</f>
      </c>
      <c r="B171" s="4" t="s">
        <f>=HYPERLINK("https://www.leilaoonline.com.br/lote/detalhe/149202", " CARRETA DE TUBOS, ANO 2007, FR1103582, LOC. Vale Rosário")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=HYPERLINK("https://www.leilaoonline.com.br/lote/detalhe/149212", "623")</f>
      </c>
      <c r="B172" s="4" t="s">
        <f>=HYPERLINK("https://www.leilaoonline.com.br/lote/detalhe/149212", " 8 TROCADOR DECALOR - 6MTS CADA (APROX.), S/FR, TROCADOR DE CALOR CONTENTO INOX FERRO / VENDA POR KILO / PESO ESTIMADO 35 TON.,  LOC. Vale Rosário")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59.500,00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=HYPERLINK("https://www.leilaoonline.com.br/lote/detalhe/146980", "624")</f>
      </c>
      <c r="B173" s="4" t="s">
        <f>=HYPERLINK("https://www.leilaoonline.com.br/lote/detalhe/146980", "2 CARRETINHAS SERVIÇOS GERAIS, ANO 2016, FR11003804/FR11003799/,  LOC. VALE DO ROSÁRIO")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=HYPERLINK("https://www.leilaoonline.com.br/lote/detalhe/147040", "625")</f>
      </c>
      <c r="B174" s="4" t="s">
        <f>=HYPERLINK("https://www.leilaoonline.com.br/lote/detalhe/147040", "  2 CARRETINHA SERVIÇOS GERAIS, ANO 2016, FR11003792/FR11003797, LOC. VALE DO ROSÁRIO")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=HYPERLINK("https://www.leilaoonline.com.br/lote/detalhe/149196", "626")</f>
      </c>
      <c r="B175" s="4" t="s">
        <f>=HYPERLINK("https://www.leilaoonline.com.br/lote/detalhe/149196", " REDUTOR DE HILO, ANO 1995, RED-VR-0108, LOC. Vale Rosário")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7.500,00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=HYPERLINK("https://www.leilaoonline.com.br/lote/detalhe/149194", "627")</f>
      </c>
      <c r="B176" s="4" t="s">
        <f>=HYPERLINK("https://www.leilaoonline.com.br/lote/detalhe/149194", " ESTRUTA DE HILO, S/FR, LOC. Vale Rosário")</f>
      </c>
      <c r="C176" s="4" t="inlineStr">
        <is>
          <t>Vendido</t>
        </is>
      </c>
      <c r="D176" s="4" t="inlineStr">
        <is>
          <t>7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=HYPERLINK("https://www.leilaoonline.com.br/lote/detalhe/147020", "890")</f>
      </c>
      <c r="B177" s="4" t="s">
        <f>=HYPERLINK("https://www.leilaoonline.com.br/lote/detalhe/147020", " CARROCERIA TRANSBORDO 2 CAIXAS, PT: 293475 SANTA ISABEL, LOC. PASSATEMPO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=HYPERLINK("https://www.leilaoonline.com.br/lote/detalhe/146982", "925")</f>
      </c>
      <c r="B178" s="4" t="s">
        <f>=HYPERLINK("https://www.leilaoonline.com.br/lote/detalhe/146982", " CARROCERIA TRANSBORDO 2 CAIXAS, PT: 2934611 SANTA ISABEL, LOC. PASSATEMPO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=HYPERLINK("https://www.leilaoonline.com.br/lote/detalhe/147022", "927")</f>
      </c>
      <c r="B179" s="4" t="s">
        <f>=HYPERLINK("https://www.leilaoonline.com.br/lote/detalhe/147022", " CARROCERIA TRANSBORDO 2 CAIXAS, PT: 293674,SANTA ISABEL, LOC. PASSATEMPO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=HYPERLINK("https://www.leilaoonline.com.br/lote/detalhe/148183", "945")</f>
      </c>
      <c r="B180" s="4" t="s">
        <f>=HYPERLINK("https://www.leilaoonline.com.br/lote/detalhe/148183", " CARROCERIA TRANSBORDO 2 CAIXAS SANTA ISABEL, PT: 293851, LOC.PASSATEMPO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=HYPERLINK("https://www.leilaoonline.com.br/lote/detalhe/147026", "953")</f>
      </c>
      <c r="B181" s="4" t="s">
        <f>=HYPERLINK("https://www.leilaoonline.com.br/lote/detalhe/147026", " TRANSBORDO SANTAL VT-10, FR1003051, LOC. RIO BRILHANTE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=HYPERLINK("https://www.leilaoonline.com.br/lote/detalhe/147028", "955")</f>
      </c>
      <c r="B182" s="4" t="s">
        <f>=HYPERLINK("https://www.leilaoonline.com.br/lote/detalhe/147028", " TRANSBORDO SERMAG SERRANA SMR-10500, ANO 2009, FR14003437, LOC. RIO BRILHANTE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=HYPERLINK("https://www.leilaoonline.com.br/lote/detalhe/148196", "975")</f>
      </c>
      <c r="B183" s="4" t="s">
        <f>=HYPERLINK("https://www.leilaoonline.com.br/lote/detalhe/148196", "veja o vídeo !!! COLHEDORA JOHN DEERE 3522, ANO 2014, FR9002034, 9 BATERIA NÃ FAZ PARTE DO LOTE ) LOC. RIO BRILHANTE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30.000,00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=HYPERLINK("https://www.leilaoonline.com.br/lote/detalhe/147010", "977")</f>
      </c>
      <c r="B184" s="4" t="s">
        <f>=HYPERLINK("https://www.leilaoonline.com.br/lote/detalhe/147010", " COLHEDORA JOHN DEERE 3522, ANO 2013, FR5002013, LOC. RIO BRILHANTE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=HYPERLINK("https://www.leilaoonline.com.br/lote/detalhe/149614", "981")</f>
      </c>
      <c r="B185" s="4" t="s">
        <f>=HYPERLINK("https://www.leilaoonline.com.br/lote/detalhe/149614", "veja o vídeo!!!! COLHEDORA JOHN DEERE 3522, ANO 2013, FR5002011, ( OBS. BATERIA NÃO FAZ PARTE DO LOTE )  LOC. RIO BRILHANTE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=HYPERLINK("https://www.leilaoonline.com.br/lote/detalhe/148469", "1063")</f>
      </c>
      <c r="B186" s="4" t="s">
        <f>=HYPERLINK("https://www.leilaoonline.com.br/lote/detalhe/148469", " ALEIRADOR 1LIN 17ROD RETO FR1011590, LOC. BIOMASSA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=HYPERLINK("https://www.leilaoonline.com.br/lote/detalhe/148470", "1064")</f>
      </c>
      <c r="B187" s="4" t="s">
        <f>=HYPERLINK("https://www.leilaoonline.com.br/lote/detalhe/148470", " ALEIRADOR 1LIN 17ROD RETO, FR 1101, LOC. BIOMASSA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=HYPERLINK("https://www.leilaoonline.com.br/lote/detalhe/148471", "1067")</f>
      </c>
      <c r="B188" s="4" t="s">
        <f>=HYPERLINK("https://www.leilaoonline.com.br/lote/detalhe/148471", " BRAÇO HIDRAULICO P/ TRATOR J.D., LOC. BIOMASSA 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=HYPERLINK("https://www.leilaoonline.com.br/lote/detalhe/149214", "1312")</f>
      </c>
      <c r="B189" s="4" t="s">
        <f>=HYPERLINK("https://www.leilaoonline.com.br/lote/detalhe/149214", " TRANSBORDO CIVEMASA, ANO 2010, FR13003070, LOC. MB")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=HYPERLINK("https://www.leilaoonline.com.br/lote/detalhe/147063", "1323")</f>
      </c>
      <c r="B190" s="4" t="s">
        <f>=HYPERLINK("https://www.leilaoonline.com.br/lote/detalhe/147063", " ESTEIRA ELEVAÇÃO TRANSP. AÇUCAR MED. APROX 20 MTS C/MOTOR WEG10CV 1760RPM 132S / REDUTOR CESTARI N° 80.1403 1760RPM  /  PAINEL COMANDO ALPHA / MOTOR WEG 03CV 90L 1735RPM / REDUTOR CESTARI N° 80.1404 1750RPM, LOC. SANTA ELISA 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=HYPERLINK("https://www.leilaoonline.com.br/lote/detalhe/147033", "1324")</f>
      </c>
      <c r="B191" s="4" t="s">
        <f>=HYPERLINK("https://www.leilaoonline.com.br/lote/detalhe/147033", " ESTEIRA MOVEL TRANSPORTADOR DE ACUCAR, ESTRUTURA E, LOC. SANTA ELISA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=HYPERLINK("https://www.leilaoonline.com.br/lote/detalhe/147037", "1325")</f>
      </c>
      <c r="B192" s="4" t="s">
        <f>=HYPERLINK("https://www.leilaoonline.com.br/lote/detalhe/147037", " ESTEIRA MOVEL TRANSPORTADOR DE ACUCAR, ESTRUTURA E, LOC. SANTA ELISA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=HYPERLINK("https://www.leilaoonline.com.br/lote/detalhe/146987", "1327")</f>
      </c>
      <c r="B193" s="4" t="s">
        <f>=HYPERLINK("https://www.leilaoonline.com.br/lote/detalhe/146987", "REBOQUE CANA PICADA  RQ CA RANDON, ANO 2004/2004, FR14004260, LOC. SANTA ELISA 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23.000,00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=HYPERLINK("https://www.leilaoonline.com.br/lote/detalhe/147032", "1328")</f>
      </c>
      <c r="B194" s="4" t="s">
        <f>=HYPERLINK("https://www.leilaoonline.com.br/lote/detalhe/147032", "REBOQUE CANA PICADA RQ CA RANDON, ANO 2004/2004 - FR14004242 - LOC. SANTA ELISA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=HYPERLINK("https://www.leilaoonline.com.br/lote/detalhe/147060", "1329")</f>
      </c>
      <c r="B195" s="4" t="s">
        <f>=HYPERLINK("https://www.leilaoonline.com.br/lote/detalhe/147060", "REBOQUE CANA PICADA  RQ CA RANDON, ANO 2004/2004 - FR14004237 - LOC. SANTA ELISA 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=HYPERLINK("https://www.leilaoonline.com.br/lote/detalhe/147035", "1330")</f>
      </c>
      <c r="B196" s="4" t="s">
        <f>=HYPERLINK("https://www.leilaoonline.com.br/lote/detalhe/147035", "REBOQUE CANA PICADA RQ CA RANDON, ANO 2004/2004 - FR14004253 - LOC. SANTA ELISA 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23.000,00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=HYPERLINK("https://www.leilaoonline.com.br/lote/detalhe/147036", "1331")</f>
      </c>
      <c r="B197" s="4" t="s">
        <f>=HYPERLINK("https://www.leilaoonline.com.br/lote/detalhe/147036", "REBOQUE CANA PICADA RQ CA RANDON, ANO 2004/2004 - FR14004236 - LOC. SANTA ELISA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=HYPERLINK("https://www.leilaoonline.com.br/lote/detalhe/147054", "1332")</f>
      </c>
      <c r="B198" s="4" t="s">
        <f>=HYPERLINK("https://www.leilaoonline.com.br/lote/detalhe/147054", "REBOQUE CANA PICADA RQ CA RANDON, ANO 2004/2004 - FR14004240 - LOC. SANTA ELISA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=HYPERLINK("https://www.leilaoonline.com.br/lote/detalhe/147038", "1333")</f>
      </c>
      <c r="B199" s="4" t="s">
        <f>=HYPERLINK("https://www.leilaoonline.com.br/lote/detalhe/147038", " SEMI REBOQUE CANA PICADA MCA RANDON, ANO 1997, FR14004218, LOC. SANTA ELISA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=HYPERLINK("https://www.leilaoonline.com.br/lote/detalhe/146993", "1335")</f>
      </c>
      <c r="B200" s="4" t="s">
        <f>=HYPERLINK("https://www.leilaoonline.com.br/lote/detalhe/146993", "REBOQUE RODOVIARIA SR CN HI, ANO 1995/1995 - FR14004180 - LOC. SANTA ELISA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=HYPERLINK("https://www.leilaoonline.com.br/lote/detalhe/148468", "3705")</f>
      </c>
      <c r="B201" s="4" t="s">
        <f>=HYPERLINK("https://www.leilaoonline.com.br/lote/detalhe/148468", "412 ITENS DE INFORMATICA, ( SENDO 71 NOTEBOOK, 238 DESKTOP, 62 MONITORES, 38 IMPRESSORAS, 2 LEITOR DE DVD, 1 SWITCH)  SUCATEADOS, COM PÇAS DANIFICADAS, S/ HDs/ MEMÓRIA , OBS: VEJA ABAIXO INFORMAÇÕES DE NOTA , LOC. UNIDADE BARRA ")</f>
      </c>
      <c r="C201" s="4" t="inlineStr">
        <is>
          <t>Não vendido</t>
        </is>
      </c>
      <c r="D201" s="4" t="inlineStr">
        <is>
          <t>155</t>
        </is>
      </c>
      <c r="E201" s="5" t="inlineStr">
        <is>
          <t>73.750,00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=HYPERLINK("https://www.leilaoonline.com.br/lote/detalhe/148472", "3706")</f>
      </c>
      <c r="B202" s="4" t="s">
        <f>=HYPERLINK("https://www.leilaoonline.com.br/lote/detalhe/148472", "LOTES DE SEDES DE VALVULAS.LOC. PARAISO 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=HYPERLINK("https://www.leilaoonline.com.br/lote/detalhe/149251", "3707")</f>
      </c>
      <c r="B203" s="4" t="s">
        <f>=HYPERLINK("https://www.leilaoonline.com.br/lote/detalhe/149251", "ENGRENAGEM PINHÃO D-RET MOE, 37X78, S/FR, LOC. DIAMANTE 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1.750,00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=HYPERLINK("https://www.leilaoonline.com.br/lote/detalhe/146967", "11232")</f>
      </c>
      <c r="B204" s="4" t="s">
        <f>=HYPERLINK("https://www.leilaoonline.com.br/lote/detalhe/146967", " ELIMINADOR DE SOQUEIRA, ANO 2013, FR122339, LOC. BONFIM 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=HYPERLINK("https://www.leilaoonline.com.br/lote/detalhe/146957", "11376")</f>
      </c>
      <c r="B205" s="4" t="s">
        <f>=HYPERLINK("https://www.leilaoonline.com.br/lote/detalhe/146957", " COLHEDORA JOHN DEERE 3522 2L REVAMP, ANO 2008, FR72110, LOC. ARARAQUARA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6.000,00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=HYPERLINK("https://www.leilaoonline.com.br/lote/detalhe/147008", "11384")</f>
      </c>
      <c r="B206" s="4" t="s">
        <f>=HYPERLINK("https://www.leilaoonline.com.br/lote/detalhe/147008", " TRANSBORDO SANTAL 12 T, ANO 2015, FR361126, LOC. ARARAQUARA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=HYPERLINK("https://www.leilaoonline.com.br/lote/detalhe/147007", "11396")</f>
      </c>
      <c r="B207" s="4" t="s">
        <f>=HYPERLINK("https://www.leilaoonline.com.br/lote/detalhe/147007", " TRANSBORDO SMR 10500 10 T, ANO 2008, FR10125, LOC. SERRA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=HYPERLINK("https://www.leilaoonline.com.br/lote/detalhe/147006", "11402")</f>
      </c>
      <c r="B208" s="4" t="s">
        <f>=HYPERLINK("https://www.leilaoonline.com.br/lote/detalhe/147006", " TRANSBORDO SANTAL 12T, ANO 2008, FR38326, LOC. SERRA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=HYPERLINK("https://www.leilaoonline.com.br/lote/detalhe/147004", "11405")</f>
      </c>
      <c r="B209" s="4" t="s">
        <f>=HYPERLINK("https://www.leilaoonline.com.br/lote/detalhe/147004", " CAR.DIST.TORTA MULTIFUNC, ANO 2008, FR122281, LOC. SERRA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=HYPERLINK("https://www.leilaoonline.com.br/lote/detalhe/147002", "11411")</f>
      </c>
      <c r="B210" s="4" t="s">
        <f>=HYPERLINK("https://www.leilaoonline.com.br/lote/detalhe/147002", " COLHEDORA JOHN DEERE 3522 2L REVAMP, ANO 2008, FR50134, LOC. SERRA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=HYPERLINK("https://www.leilaoonline.com.br/lote/detalhe/147014", "11412")</f>
      </c>
      <c r="B211" s="4" t="s">
        <f>=HYPERLINK("https://www.leilaoonline.com.br/lote/detalhe/147014", " COLHEDORA JOHN DEERE 3522 2L REVAMP, ANO 2008, FR72111, LOC. SERRA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=HYPERLINK("https://www.leilaoonline.com.br/lote/detalhe/146985", "11413")</f>
      </c>
      <c r="B212" s="4" t="s">
        <f>=HYPERLINK("https://www.leilaoonline.com.br/lote/detalhe/146985", " COLHEDORA JOHN DEERE 3522 2L, ANO 2010, FR101470, LOC.SERRA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=HYPERLINK("https://www.leilaoonline.com.br/lote/detalhe/146974", "11415")</f>
      </c>
      <c r="B213" s="4" t="s">
        <f>=HYPERLINK("https://www.leilaoonline.com.br/lote/detalhe/146974", " CHASSI DE COLHEDORA JOHN DEERE 3522 2L , ANO 2010, FR50142, LOC. SERRA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=HYPERLINK("https://www.leilaoonline.com.br/lote/detalhe/146972", "11418")</f>
      </c>
      <c r="B214" s="4" t="s">
        <f>=HYPERLINK("https://www.leilaoonline.com.br/lote/detalhe/146972", " COLHEDORA JOHN DEERE 3520, ANO 2011, FR13002055, LOC. CONTINENTAL ")</f>
      </c>
      <c r="C214" s="4" t="inlineStr">
        <is>
          <t>Não vendido</t>
        </is>
      </c>
      <c r="D214" s="4" t="inlineStr">
        <is>
          <t>7</t>
        </is>
      </c>
      <c r="E214" s="5" t="inlineStr">
        <is>
          <t>26.000,00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=HYPERLINK("https://www.leilaoonline.com.br/lote/detalhe/146976", "11427")</f>
      </c>
      <c r="B215" s="4" t="s">
        <f>=HYPERLINK("https://www.leilaoonline.com.br/lote/detalhe/146976", " PLANTADORA CANA DMB PCP 6000, ANO 2011, FR10003110, LOC. CONTINENTAL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=HYPERLINK("https://www.leilaoonline.com.br/lote/detalhe/147001", "11435")</f>
      </c>
      <c r="B216" s="4" t="s">
        <f>=HYPERLINK("https://www.leilaoonline.com.br/lote/detalhe/147001", " COLHEDORA JOHN DEERE 3522 2L, ANO 2009, FR101444, LOC. SERRA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=HYPERLINK("https://www.leilaoonline.com.br/lote/detalhe/146970", "11436")</f>
      </c>
      <c r="B217" s="4" t="s">
        <f>=HYPERLINK("https://www.leilaoonline.com.br/lote/detalhe/146970", " COLHEDORA JOHN DEERE 3522 2L REVAMP, ANO 2008, FR23611,  LOC. SERRA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=HYPERLINK("https://www.leilaoonline.com.br/lote/detalhe/146961", "11448")</f>
      </c>
      <c r="B218" s="4" t="s">
        <f>=HYPERLINK("https://www.leilaoonline.com.br/lote/detalhe/146961", " COLHEDORA JOHN DEERE 3510, ANO 2008, FR10056, LOC.BONFIM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=HYPERLINK("https://www.leilaoonline.com.br/lote/detalhe/146956", "11453")</f>
      </c>
      <c r="B219" s="4" t="s">
        <f>=HYPERLINK("https://www.leilaoonline.com.br/lote/detalhe/146956", " COLHEDORA JOHN DEERE 3522 2L, ANO 2012, FR72118, LOC. BONFIM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=HYPERLINK("https://www.leilaoonline.com.br/lote/detalhe/146962", "11461")</f>
      </c>
      <c r="B220" s="4" t="s">
        <f>=HYPERLINK("https://www.leilaoonline.com.br/lote/detalhe/146962", " TRANSBORDO SANTAL 12 T, ANO 2013, FR123812, LOC. BONFIM 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=HYPERLINK("https://www.leilaoonline.com.br/lote/detalhe/146968", "11462")</f>
      </c>
      <c r="B221" s="4" t="s">
        <f>=HYPERLINK("https://www.leilaoonline.com.br/lote/detalhe/146968", " TRANSBORDO SANTAL 12 T, ANO 2008, FR38329, LOC. BONFIM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=HYPERLINK("https://www.leilaoonline.com.br/lote/detalhe/146965", "11464")</f>
      </c>
      <c r="B222" s="4" t="s">
        <f>=HYPERLINK("https://www.leilaoonline.com.br/lote/detalhe/146965", " CARRETA .DIST.TORTA MULTIFUNC, ANO 2008, FR122279, LOC. BONFIM 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3.750,00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=HYPERLINK("https://www.leilaoonline.com.br/lote/detalhe/146955", "11466")</f>
      </c>
      <c r="B223" s="4" t="s">
        <f>=HYPERLINK("https://www.leilaoonline.com.br/lote/detalhe/146955", " CARRETA.DIST.TORTA MULTIFUNC, ANO 2008, FR122277, LOC. BONFIM 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3.750,00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=HYPERLINK("https://www.leilaoonline.com.br/lote/detalhe/146958", "11468")</f>
      </c>
      <c r="B224" s="4" t="s">
        <f>=HYPERLINK("https://www.leilaoonline.com.br/lote/detalhe/146958", " PLANTADORA.CANA AUTOMÁTICA DMB, ANO 2007, FR361012, LOC. BONFIM 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=HYPERLINK("https://www.leilaoonline.com.br/lote/detalhe/146964", "11475")</f>
      </c>
      <c r="B225" s="4" t="s">
        <f>=HYPERLINK("https://www.leilaoonline.com.br/lote/detalhe/146964", " COLHEDORA JOHN DEERE 3522 2L REVAMP, ANO 2008, FR112414, LOC. BONFIM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=HYPERLINK("https://www.leilaoonline.com.br/lote/detalhe/147018", "16481")</f>
      </c>
      <c r="B226" s="4" t="s">
        <f>=HYPERLINK("https://www.leilaoonline.com.br/lote/detalhe/147018", " CARRETA ESP. CALC. SOLLUS, ANO 2006, FR91809, LOC. DESTIVALE")</f>
      </c>
      <c r="C226" s="4" t="inlineStr">
        <is>
          <t>Vendido</t>
        </is>
      </c>
      <c r="D226" s="4" t="inlineStr">
        <is>
          <t>7</t>
        </is>
      </c>
      <c r="E226" s="5" t="inlineStr">
        <is>
          <t>5.000,00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=HYPERLINK("https://www.leilaoonline.com.br/lote/detalhe/147013", "16485")</f>
      </c>
      <c r="B227" s="4" t="s">
        <f>=HYPERLINK("https://www.leilaoonline.com.br/lote/detalhe/147013", " COLHEDORA JOHN DEERE 3510, ANO 2008, FR101432, LOC. GASA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=HYPERLINK("https://www.leilaoonline.com.br/lote/detalhe/147016", "16488")</f>
      </c>
      <c r="B228" s="4" t="s">
        <f>=HYPERLINK("https://www.leilaoonline.com.br/lote/detalhe/147016", " COLHEDORA JOHN DEERE 3510, ANO 2008, FR101438, LOC. GASA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=HYPERLINK("https://www.leilaoonline.com.br/lote/detalhe/147015", "16517")</f>
      </c>
      <c r="B229" s="4" t="s">
        <f>=HYPERLINK("https://www.leilaoonline.com.br/lote/detalhe/147015", " TRATOR VALTRA BH 210, ANO 2013, FR116524, LOC. BENALCOOL")</f>
      </c>
      <c r="C229" s="4" t="inlineStr">
        <is>
          <t>Vendido</t>
        </is>
      </c>
      <c r="D229" s="4" t="inlineStr">
        <is>
          <t>137</t>
        </is>
      </c>
      <c r="E229" s="5" t="inlineStr">
        <is>
          <t>178.000,00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=HYPERLINK("https://www.leilaoonline.com.br/lote/detalhe/147012", "16523")</f>
      </c>
      <c r="B230" s="4" t="s">
        <f>=HYPERLINK("https://www.leilaoonline.com.br/lote/detalhe/147012", " TRATOR J DEERE 7230J, ANO 2017. - FR84554. - LOC. UNIVALEM/SP")</f>
      </c>
      <c r="C230" s="4" t="inlineStr">
        <is>
          <t>Vendido</t>
        </is>
      </c>
      <c r="D230" s="4" t="inlineStr">
        <is>
          <t>80</t>
        </is>
      </c>
      <c r="E230" s="5" t="inlineStr">
        <is>
          <t>114.000,00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=HYPERLINK("https://www.leilaoonline.com.br/lote/detalhe/146984", "16524")</f>
      </c>
      <c r="B231" s="4" t="s">
        <f>=HYPERLINK("https://www.leilaoonline.com.br/lote/detalhe/146984", " TRATOR J DEERE 7190J, ANO 2013. - FR31041. - LOC. UNIVALEM/SP")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=HYPERLINK("https://www.leilaoonline.com.br/lote/detalhe/147019", "16525")</f>
      </c>
      <c r="B232" s="4" t="s">
        <f>=HYPERLINK("https://www.leilaoonline.com.br/lote/detalhe/147019", " TRATOR VALTRA BH210, ANO 2014. - FR81539. - LOC. UNIVALEM/SP")</f>
      </c>
      <c r="C232" s="4" t="inlineStr">
        <is>
          <t>Vendido</t>
        </is>
      </c>
      <c r="D232" s="4" t="inlineStr">
        <is>
          <t>128</t>
        </is>
      </c>
      <c r="E232" s="5" t="inlineStr">
        <is>
          <t>198.000,00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=HYPERLINK("https://www.leilaoonline.com.br/lote/detalhe/147025", "16530")</f>
      </c>
      <c r="B233" s="4" t="s">
        <f>=HYPERLINK("https://www.leilaoonline.com.br/lote/detalhe/147025", " AREA DE VIVENCIA.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=HYPERLINK("https://www.leilaoonline.com.br/lote/detalhe/146978", "16542")</f>
      </c>
      <c r="B234" s="4" t="s">
        <f>=HYPERLINK("https://www.leilaoonline.com.br/lote/detalhe/146978", " TRANSBORDO ATA 12000 12T, ANO 2012, FR91575, LOC. UNIVALEM 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=HYPERLINK("https://www.leilaoonline.com.br/lote/detalhe/146979", "16543")</f>
      </c>
      <c r="B235" s="4" t="s">
        <f>=HYPERLINK("https://www.leilaoonline.com.br/lote/detalhe/146979", " TRANSBORDO ATA 12000 12T, ANO 2010,FR84786 , LOC. UNIVALEM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=HYPERLINK("https://www.leilaoonline.com.br/lote/detalhe/147023", "16544")</f>
      </c>
      <c r="B236" s="4" t="s">
        <f>=HYPERLINK("https://www.leilaoonline.com.br/lote/detalhe/147023", " ONIBUS MERCEDES-BENZ OF 1315, ANO 1992/1992. - FR81354. - LOC. UNIVALEM/SP")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=HYPERLINK("https://www.leilaoonline.com.br/lote/detalhe/146975", "16545")</f>
      </c>
      <c r="B237" s="4" t="s">
        <f>=HYPERLINK("https://www.leilaoonline.com.br/lote/detalhe/146975", " TRANSBORDO SANTAL, ANO 2014, FR173148, LOC. UNIVALEM 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10.000,00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=HYPERLINK("https://www.leilaoonline.com.br/lote/detalhe/146969", "16548")</f>
      </c>
      <c r="B238" s="4" t="s">
        <f>=HYPERLINK("https://www.leilaoonline.com.br/lote/detalhe/146969", " TRANSBORDO ATA 12000 12T, ANO 2010, FR84780, LOC. UNIVALEM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=HYPERLINK("https://www.leilaoonline.com.br/lote/detalhe/146971", "16549")</f>
      </c>
      <c r="B239" s="4" t="s">
        <f>=HYPERLINK("https://www.leilaoonline.com.br/lote/detalhe/146971", " TRANSBORDO ATA 12000 12T, ANO 2013, FR84610, LOC. UNIVALEM ")</f>
      </c>
      <c r="C239" s="4" t="inlineStr">
        <is>
          <t>Não vendido</t>
        </is>
      </c>
      <c r="D239" s="4" t="inlineStr">
        <is>
          <t>3</t>
        </is>
      </c>
      <c r="E239" s="5" t="inlineStr">
        <is>
          <t>11.000,00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=HYPERLINK("https://www.leilaoonline.com.br/lote/detalhe/147021", "16550")</f>
      </c>
      <c r="B240" s="4" t="s">
        <f>=HYPERLINK("https://www.leilaoonline.com.br/lote/detalhe/147021", " TRANSBORDO ATA 12000 12T, ANO 2010, FR112446, LOC. UNIVALEM  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12.000,00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=HYPERLINK("https://www.leilaoonline.com.br/lote/detalhe/147024", "16552")</f>
      </c>
      <c r="B241" s="4" t="s">
        <f>=HYPERLINK("https://www.leilaoonline.com.br/lote/detalhe/147024", " TRANSBORDO ATA 12000 12T,  ANO 2010, FR112629, LOC. UNIVALEM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=HYPERLINK("https://www.leilaoonline.com.br/lote/detalhe/146977", "16553")</f>
      </c>
      <c r="B242" s="4" t="s">
        <f>=HYPERLINK("https://www.leilaoonline.com.br/lote/detalhe/146977", " TRANSBORDO ATA 12000 12T, ANO 2012, FR84605, LOC. UNIVALEM 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=HYPERLINK("https://www.leilaoonline.com.br/lote/detalhe/147009", "16555")</f>
      </c>
      <c r="B243" s="4" t="s">
        <f>=HYPERLINK("https://www.leilaoonline.com.br/lote/detalhe/147009", " TRANSBORDO ATA 12000 12T, ANO 2012, FR91574, LOC. UNIVALEM 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=HYPERLINK("https://www.leilaoonline.com.br/lote/detalhe/147011", "16556")</f>
      </c>
      <c r="B244" s="4" t="s">
        <f>=HYPERLINK("https://www.leilaoonline.com.br/lote/detalhe/147011", " TRANSBORDO ATA 12000 12T, ANO 2010, FR84782, LOC. UNIVALEM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=HYPERLINK("https://www.leilaoonline.com.br/lote/detalhe/146973", "16571")</f>
      </c>
      <c r="B245" s="4" t="s">
        <f>=HYPERLINK("https://www.leilaoonline.com.br/lote/detalhe/146973", " PLANTADORA DMB, ANO 2010, FR91551, LOC. BENALCOOL 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=HYPERLINK("https://www.leilaoonline.com.br/lote/detalhe/147003", "16578")</f>
      </c>
      <c r="B246" s="4" t="s">
        <f>=HYPERLINK("https://www.leilaoonline.com.br/lote/detalhe/147003", " PLANTADORA DMB, ANO 2010, FR84709, LOC. BENALCOOL 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=HYPERLINK("https://www.leilaoonline.com.br/lote/detalhe/148519", "20298")</f>
      </c>
      <c r="B247" s="4" t="s">
        <f>=HYPERLINK("https://www.leilaoonline.com.br/lote/detalhe/148519", "PLATAFORMA MOVEL MOEGA  E ROSCA, S/ FR, LOC. RAFARD")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=HYPERLINK("https://www.leilaoonline.com.br/lote/detalhe/147566", "20416")</f>
      </c>
      <c r="B248" s="4" t="s">
        <f>=HYPERLINK("https://www.leilaoonline.com.br/lote/detalhe/147566", " LIMPA FILTRO-PLAQUETA-268101-ANO---UNIDADE-COSTA PINTO")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=HYPERLINK("https://www.leilaoonline.com.br/lote/detalhe/146990", "20496")</f>
      </c>
      <c r="B249" s="4" t="s">
        <f>=HYPERLINK("https://www.leilaoonline.com.br/lote/detalhe/146990", "CARRETA G&amp;F TANQUE 5000 LITROS, ANO 2011, FR57301, LOC. BOM RETIRO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=HYPERLINK("https://www.leilaoonline.com.br/lote/detalhe/147005", "20534")</f>
      </c>
      <c r="B250" s="4" t="s">
        <f>=HYPERLINK("https://www.leilaoonline.com.br/lote/detalhe/147005", " REBOQUE RANDON 4E 12,5M TOMBO DIREITO, ANO 2012/2012, FR36294, LOC. BOM RETIRO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20.000,00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=HYPERLINK("https://www.leilaoonline.com.br/lote/detalhe/149052", "20545")</f>
      </c>
      <c r="B251" s="4" t="s">
        <f>=HYPERLINK("https://www.leilaoonline.com.br/lote/detalhe/149052", " PA-CARREGADEIRA CATERPILLAR CAT 950- PROBLEMA TRANSMISSÃO, ANO 2012. - FR58511. - LOC. SOTREQ/SUMARÉ ")</f>
      </c>
      <c r="C251" s="4" t="inlineStr">
        <is>
          <t>Vendido</t>
        </is>
      </c>
      <c r="D251" s="4" t="inlineStr">
        <is>
          <t>107</t>
        </is>
      </c>
      <c r="E251" s="5" t="inlineStr">
        <is>
          <t>185.000,00</t>
        </is>
      </c>
      <c r="F251" s="4" t="inlineStr">
        <is>
          <t>2000.00</t>
        </is>
      </c>
    </row>
    <row collapsed="false" customFormat="false" customHeight="false" hidden="false" ht="12.1" outlineLevel="0" r="252">
      <c r="A252" s="5" t="s">
        <f>=HYPERLINK("https://www.leilaoonline.com.br/lote/detalhe/147092", "20546")</f>
      </c>
      <c r="B252" s="4" t="s">
        <f>=HYPERLINK("https://www.leilaoonline.com.br/lote/detalhe/147092", " CARRETA SOLLUS MODELO SPANDER 12 0CHC, ANO 2012, FR57315, LOC. SANTA HELENA 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3.250,00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=HYPERLINK("https://www.leilaoonline.com.br/lote/detalhe/147107", "20577")</f>
      </c>
      <c r="B253" s="4" t="s">
        <f>=HYPERLINK("https://www.leilaoonline.com.br/lote/detalhe/147107", " SEMI-REBOQUE CARRETA CINZA(( REMARCAÇÃO DE CHASSI), ANO 1995, FR121287, LOC. COSTA PINTO 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=HYPERLINK("https://www.leilaoonline.com.br/lote/detalhe/147098", "20579")</f>
      </c>
      <c r="B254" s="4" t="s">
        <f>=HYPERLINK("https://www.leilaoonline.com.br/lote/detalhe/147098", " CARRETA SERVICOS DIVERSOS COR AMARELO, ANO 1984, FR57222, LOC. BOM RETIRO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=HYPERLINK("https://www.leilaoonline.com.br/lote/detalhe/147085", "20580")</f>
      </c>
      <c r="B255" s="4" t="s">
        <f>=HYPERLINK("https://www.leilaoonline.com.br/lote/detalhe/147085", " CARRETA SOLLUS DISTRIBUIDOR DE TORTA FILTRO, ANO 2011, FR57309, LOC. COSTA PINTO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=HYPERLINK("https://www.leilaoonline.com.br/lote/detalhe/147081", "20581")</f>
      </c>
      <c r="B256" s="4" t="s">
        <f>=HYPERLINK("https://www.leilaoonline.com.br/lote/detalhe/147081", " ENXADA HOWARD ENGUNERING LIMITED ROTATIVA, ANO 2013, FR57323, LOC. BOM RETIRO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=HYPERLINK("https://www.leilaoonline.com.br/lote/detalhe/147111", "20606")</f>
      </c>
      <c r="B257" s="4" t="s">
        <f>=HYPERLINK("https://www.leilaoonline.com.br/lote/detalhe/147111", " CARRETA ESPARRAMADORA CALCAREO SOLLUS, ANO 2011, FR25307, LOC. SANTA HELENA ")</f>
      </c>
      <c r="C257" s="4" t="inlineStr">
        <is>
          <t>Não vendido</t>
        </is>
      </c>
      <c r="D257" s="4" t="inlineStr">
        <is>
          <t>10</t>
        </is>
      </c>
      <c r="E257" s="5" t="inlineStr">
        <is>
          <t>4.250,00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=HYPERLINK("https://www.leilaoonline.com.br/lote/detalhe/147082", "20607")</f>
      </c>
      <c r="B258" s="4" t="s">
        <f>=HYPERLINK("https://www.leilaoonline.com.br/lote/detalhe/147082", " ADUBADEIRA JM3520SH JUMIL, ANO 2011, FR57304, LOC. BOM RETIRO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=HYPERLINK("https://www.leilaoonline.com.br/lote/detalhe/147132", "20612")</f>
      </c>
      <c r="B259" s="4" t="s">
        <f>=HYPERLINK("https://www.leilaoonline.com.br/lote/detalhe/147132", " ADUBADEIRA MARCA JUMIL MODELO JM3520SH, ANO 2011, FR25214, LOC. BOM RETIRO 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1.500,00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=HYPERLINK("https://www.leilaoonline.com.br/lote/detalhe/147089", "20613")</f>
      </c>
      <c r="B260" s="4" t="s">
        <f>=HYPERLINK("https://www.leilaoonline.com.br/lote/detalhe/147089", " TERRACEADOR FROTA 165242 ANO 2008, ANO 2008, FR165242, LOC. BOM RETIRO 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5.750,00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=HYPERLINK("https://www.leilaoonline.com.br/lote/detalhe/147066", "20628")</f>
      </c>
      <c r="B261" s="4" t="s">
        <f>=HYPERLINK("https://www.leilaoonline.com.br/lote/detalhe/147066", " REBOQUE RANDON 4E 12,5M TOMBO DIREITO, ANO 2010/2010, FR139928, LOC. BOM RETIRO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=HYPERLINK("https://www.leilaoonline.com.br/lote/detalhe/147047", "20629")</f>
      </c>
      <c r="B262" s="4" t="s">
        <f>=HYPERLINK("https://www.leilaoonline.com.br/lote/detalhe/147047", " SEMI-REBOQUE RANDON 12,50M CANA INTEIRA TOMBO DIREITO (REMARCAÇAO DE CHASSI), ANO 2008/2008, FR139667, LOC. BOM RETIRO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=HYPERLINK("https://www.leilaoonline.com.br/lote/detalhe/146981", "20659")</f>
      </c>
      <c r="B263" s="4" t="s">
        <f>=HYPERLINK("https://www.leilaoonline.com.br/lote/detalhe/146981", " REBOQUE RANDON 4E 12,5M TOMBO DIREITO, ANO 2010/2011, FR36271, LOC. BOM RETIRO 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23.000,00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=HYPERLINK("https://www.leilaoonline.com.br/lote/detalhe/147388", "20662")</f>
      </c>
      <c r="B264" s="4" t="s">
        <f>=HYPERLINK("https://www.leilaoonline.com.br/lote/detalhe/147388", "GUINCHO ELETRICO COM MOTOR, FR60543 - 60542, LOC. SANTA HELENA ")</f>
      </c>
      <c r="C264" s="4" t="inlineStr">
        <is>
          <t>Não vendido</t>
        </is>
      </c>
      <c r="D264" s="4" t="inlineStr">
        <is>
          <t>28</t>
        </is>
      </c>
      <c r="E264" s="5" t="inlineStr">
        <is>
          <t>8.250,00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=HYPERLINK("https://www.leilaoonline.com.br/lote/detalhe/147110", "20666")</f>
      </c>
      <c r="B265" s="4" t="s">
        <f>=HYPERLINK("https://www.leilaoonline.com.br/lote/detalhe/147110", "GUINCHO ELÉTRICO CABO AÇO, SF./, LOC. SANTA HELENA ")</f>
      </c>
      <c r="C265" s="4" t="inlineStr">
        <is>
          <t>Não vendido</t>
        </is>
      </c>
      <c r="D265" s="4" t="inlineStr">
        <is>
          <t>11</t>
        </is>
      </c>
      <c r="E265" s="5" t="inlineStr">
        <is>
          <t>4.250,00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=HYPERLINK("https://www.leilaoonline.com.br/lote/detalhe/148494", "20667")</f>
      </c>
      <c r="B266" s="4" t="s">
        <f>=HYPERLINK("https://www.leilaoonline.com.br/lote/detalhe/148494", "LOTE DE MOBILIARIO E SUCATA ELETRICA- APROXIMADAMENTE- 10 ARMARIOS DE ACO - 30 SUCATA DE CADEIRAS DIVERSAS I MESA PIMBOLIM E 2 MESAS DE DAMAS E CARTAS - 2 IBCS SUCATA ELETRICA E ELETRONICA , S/ FR., LOC. SANTA HELENA ")</f>
      </c>
      <c r="C266" s="4" t="inlineStr">
        <is>
          <t>Não vendido</t>
        </is>
      </c>
      <c r="D266" s="4" t="inlineStr">
        <is>
          <t>1</t>
        </is>
      </c>
      <c r="E266" s="5" t="inlineStr">
        <is>
          <t>3.000,00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=HYPERLINK("https://www.leilaoonline.com.br/lote/detalhe/148493", "20668")</f>
      </c>
      <c r="B267" s="4" t="s">
        <f>=HYPERLINK("https://www.leilaoonline.com.br/lote/detalhe/148493", "TANQUE DESCARTE OLEO 4000LTS, S/ FR, LOC. SANTA HELENA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3.000,00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=HYPERLINK("https://www.leilaoonline.com.br/lote/detalhe/148495", "20669")</f>
      </c>
      <c r="B268" s="4" t="s">
        <f>=HYPERLINK("https://www.leilaoonline.com.br/lote/detalhe/148495", "LOTE DE MOTORES APROXIMADAMENTE 20 MOTORES DIVERSOS TAMANHOS E POTENCIAS, S/ FR, LOC. SANTA HELENA ")</f>
      </c>
      <c r="C268" s="4" t="inlineStr">
        <is>
          <t>Não vendido</t>
        </is>
      </c>
      <c r="D268" s="4" t="inlineStr">
        <is>
          <t>38</t>
        </is>
      </c>
      <c r="E268" s="5" t="inlineStr">
        <is>
          <t>13.500,00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=HYPERLINK("https://www.leilaoonline.com.br/lote/detalhe/146999", "20670")</f>
      </c>
      <c r="B269" s="4" t="s">
        <f>=HYPERLINK("https://www.leilaoonline.com.br/lote/detalhe/146999", " LOTE 15 BOMBAS DIVERSOS MODELOS E TAMANHOS- 1 VALVULA E 1 TALHA ELETRICA, 208771-69612-60272-215622-68779, SF./ LOC. SANTA HELENA ")</f>
      </c>
      <c r="C269" s="4" t="inlineStr">
        <is>
          <t>Não vendido</t>
        </is>
      </c>
      <c r="D269" s="4" t="inlineStr">
        <is>
          <t>6</t>
        </is>
      </c>
      <c r="E269" s="5" t="inlineStr">
        <is>
          <t>5.500,00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=HYPERLINK("https://www.leilaoonline.com.br/lote/detalhe/147387", "20672")</f>
      </c>
      <c r="B270" s="4" t="s">
        <f>=HYPERLINK("https://www.leilaoonline.com.br/lote/detalhe/147387", "LOTE 9 IMPRESSORA TERMICA INTERMEC PB31, PLAQ. 141508-141523-141751-141762-141528-141760-141793-141721-141799, LOC. COSTA PINTO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=HYPERLINK("https://www.leilaoonline.com.br/lote/detalhe/148496", "20673")</f>
      </c>
      <c r="B271" s="4" t="s">
        <f>=HYPERLINK("https://www.leilaoonline.com.br/lote/detalhe/148496", "BOMBA HIDROJATO, S/ FR, LOC. SÃO FRANCISCO")</f>
      </c>
      <c r="C271" s="4" t="inlineStr">
        <is>
          <t>Não vendido</t>
        </is>
      </c>
      <c r="D271" s="4" t="inlineStr">
        <is>
          <t>1</t>
        </is>
      </c>
      <c r="E271" s="5" t="inlineStr">
        <is>
          <t>2.000,00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=HYPERLINK("https://www.leilaoonline.com.br/lote/detalhe/148497", "20674")</f>
      </c>
      <c r="B272" s="4" t="s">
        <f>=HYPERLINK("https://www.leilaoonline.com.br/lote/detalhe/148497", "CAIXA SAO ALPINA, PLQ 178665, LOC. SÃO FRANCISCO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2.000,00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=HYPERLINK("https://www.leilaoonline.com.br/lote/detalhe/148498", "20675")</f>
      </c>
      <c r="B273" s="4" t="s">
        <f>=HYPERLINK("https://www.leilaoonline.com.br/lote/detalhe/148498", "2 CARRINHOS MONOVIAS 3,2T, PLQ84825, LOC. SÃO FRANCISCO ")</f>
      </c>
      <c r="C273" s="4" t="inlineStr">
        <is>
          <t>Vendido</t>
        </is>
      </c>
      <c r="D273" s="4" t="inlineStr">
        <is>
          <t>43</t>
        </is>
      </c>
      <c r="E273" s="5" t="inlineStr">
        <is>
          <t>25.250,00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=HYPERLINK("https://www.leilaoonline.com.br/lote/detalhe/148499", "20676")</f>
      </c>
      <c r="B274" s="4" t="s">
        <f>=HYPERLINK("https://www.leilaoonline.com.br/lote/detalhe/148499", "CARRINHO PONTE ROLANTE, S/ FR, LOC. SÃO FRANCISCO ")</f>
      </c>
      <c r="C274" s="4" t="inlineStr">
        <is>
          <t>Vendido</t>
        </is>
      </c>
      <c r="D274" s="4" t="inlineStr">
        <is>
          <t>22</t>
        </is>
      </c>
      <c r="E274" s="5" t="inlineStr">
        <is>
          <t>8.250,00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=HYPERLINK("https://www.leilaoonline.com.br/lote/detalhe/147109", "20677")</f>
      </c>
      <c r="B275" s="4" t="s">
        <f>=HYPERLINK("https://www.leilaoonline.com.br/lote/detalhe/147109", " LOTE DE 250 UNDS. APROX. - VÁVULAS/ATUADOR E PARTES DIVERSAS - MOD/TAMANHO DIVERSOS, SF./ LOC. RAFARD")</f>
      </c>
      <c r="C275" s="4" t="inlineStr">
        <is>
          <t>Vendido</t>
        </is>
      </c>
      <c r="D275" s="4" t="inlineStr">
        <is>
          <t>76</t>
        </is>
      </c>
      <c r="E275" s="5" t="inlineStr">
        <is>
          <t>51.500,00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=HYPERLINK("https://www.leilaoonline.com.br/lote/detalhe/147116", "20678")</f>
      </c>
      <c r="B276" s="4" t="s">
        <f>=HYPERLINK("https://www.leilaoonline.com.br/lote/detalhe/147116", " LOTE 50 UNDS APROX. DE MOTORES - TAMANHO, MODELO, MARCA E TENSÃO DIVERSAS, SF./, LOC. RAFARD ")</f>
      </c>
      <c r="C276" s="4" t="inlineStr">
        <is>
          <t>Vendido</t>
        </is>
      </c>
      <c r="D276" s="4" t="inlineStr">
        <is>
          <t>32</t>
        </is>
      </c>
      <c r="E276" s="5" t="inlineStr">
        <is>
          <t>24.000,00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=HYPERLINK("https://www.leilaoonline.com.br/lote/detalhe/147129", "20679")</f>
      </c>
      <c r="B277" s="4" t="s">
        <f>=HYPERLINK("https://www.leilaoonline.com.br/lote/detalhe/147129", " LOTE DE MOBILIARIOS-1 MESA DE SINUCA, 12 ARMARIOS, 5 FRIGROBAR, 2 GELADEIRAS, 7 BEBEDOURO, 5 SUCATA DE AR CONDICIONADO, 6 GAVETEIRO, 5 MESAS DE INOX E 4 ESTAÇÕES DE TRABALHO, SF./LOC. RAFARD")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=HYPERLINK("https://www.leilaoonline.com.br/lote/detalhe/147112", "20680")</f>
      </c>
      <c r="B278" s="4" t="s">
        <f>=HYPERLINK("https://www.leilaoonline.com.br/lote/detalhe/147112", " LOTE DE MOTORES, BOMBAS, REDUTORES, MANCAL, JUNTA DE DILATAÇÃO, 30 UNDS APROX., SF./ LOC. RAFARD ")</f>
      </c>
      <c r="C278" s="4" t="inlineStr">
        <is>
          <t>Vendido</t>
        </is>
      </c>
      <c r="D278" s="4" t="inlineStr">
        <is>
          <t>20</t>
        </is>
      </c>
      <c r="E278" s="5" t="inlineStr">
        <is>
          <t>9.550,00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=HYPERLINK("https://www.leilaoonline.com.br/lote/detalhe/147114", "20681")</f>
      </c>
      <c r="B279" s="4" t="s">
        <f>=HYPERLINK("https://www.leilaoonline.com.br/lote/detalhe/147114", " LOTE DE 1 CX D'AGUA 3000LTS APROX.,2 SUCATA DE CÂMERA FRIA E 1 DE BEBEDOURO, 2 IBC DE SUCATA ELETRO/ELETRONICO ( CONTÂNIER NÃO FAZEM PARTE DO LOTE) , LOC. RAFARD")</f>
      </c>
      <c r="C279" s="4" t="inlineStr">
        <is>
          <t>Não vendido</t>
        </is>
      </c>
      <c r="D279" s="4" t="inlineStr">
        <is>
          <t>3</t>
        </is>
      </c>
      <c r="E279" s="5" t="inlineStr">
        <is>
          <t>3.500,00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=HYPERLINK("https://www.leilaoonline.com.br/lote/detalhe/147058", "20682")</f>
      </c>
      <c r="B280" s="4" t="s">
        <f>=HYPERLINK("https://www.leilaoonline.com.br/lote/detalhe/147058", " SEMI-REBOQUE RANDON 12,50M CANA INTEIRA TOMBO DIREITO, ANO 2008/2008, FR56274, LOC. BOM RETITO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20.000,00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=HYPERLINK("https://www.leilaoonline.com.br/lote/detalhe/147074", "20683")</f>
      </c>
      <c r="B281" s="4" t="s">
        <f>=HYPERLINK("https://www.leilaoonline.com.br/lote/detalhe/147074", " REBOQUE RANDON 4E 12,5M TOMBO DIREITO, ANO 2010/2010, FR66183, LOC. BOM RETIRO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=HYPERLINK("https://www.leilaoonline.com.br/lote/detalhe/147070", "20685")</f>
      </c>
      <c r="B282" s="4" t="s">
        <f>=HYPERLINK("https://www.leilaoonline.com.br/lote/detalhe/147070", " SEMI-REBOQUE RANDON 12,50M CANA INTEIRA TOMBO DIREITO(REMARCAÇAO DE CHASSI), ANO 2008/2008, FR56275,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=HYPERLINK("https://www.leilaoonline.com.br/lote/detalhe/146992", "20686")</f>
      </c>
      <c r="B283" s="4" t="s">
        <f>=HYPERLINK("https://www.leilaoonline.com.br/lote/detalhe/146992", " MOTOBOMBA COR AMARELA MWM D229/6, ANO 1997, FR62300, ANO 1997, FR62300,  LOC. BOM RETIRO  ")</f>
      </c>
      <c r="C283" s="4" t="inlineStr">
        <is>
          <t>Vendido</t>
        </is>
      </c>
      <c r="D283" s="4" t="inlineStr">
        <is>
          <t>45</t>
        </is>
      </c>
      <c r="E283" s="5" t="inlineStr">
        <is>
          <t>16.000,00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=HYPERLINK("https://www.leilaoonline.com.br/lote/detalhe/147076", "20687")</f>
      </c>
      <c r="B284" s="4" t="s">
        <f>=HYPERLINK("https://www.leilaoonline.com.br/lote/detalhe/147076", " GUINCHO SEM MOTOR, FR1002005 / LOC. LEME 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10.000,00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=HYPERLINK("https://www.leilaoonline.com.br/lote/detalhe/147084", "20688")</f>
      </c>
      <c r="B285" s="4" t="s">
        <f>=HYPERLINK("https://www.leilaoonline.com.br/lote/detalhe/147084", " CARRETINHA SERVIÇOS GERAIS, SF./ LOC. LEME/SP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4.000,00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=HYPERLINK("https://www.leilaoonline.com.br/lote/detalhe/147079", "20689")</f>
      </c>
      <c r="B286" s="4" t="s">
        <f>=HYPERLINK("https://www.leilaoonline.com.br/lote/detalhe/147079", " CARRETINHA SERVIÇOS GERAIS, SF./ LOC. LEME ")</f>
      </c>
      <c r="C286" s="4" t="inlineStr">
        <is>
          <t>Vendido</t>
        </is>
      </c>
      <c r="D286" s="4" t="inlineStr">
        <is>
          <t>8</t>
        </is>
      </c>
      <c r="E286" s="5" t="inlineStr">
        <is>
          <t>3.750,00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=HYPERLINK("https://www.leilaoonline.com.br/lote/detalhe/146991", "20690")</f>
      </c>
      <c r="B287" s="4" t="s">
        <f>=HYPERLINK("https://www.leilaoonline.com.br/lote/detalhe/146991", " SUCATA TRATOR CASE PUMA QUEIMADO, SF./ LOC. LEME ")</f>
      </c>
      <c r="C287" s="4" t="inlineStr">
        <is>
          <t>Não vendido</t>
        </is>
      </c>
      <c r="D287" s="4" t="inlineStr">
        <is>
          <t>102</t>
        </is>
      </c>
      <c r="E287" s="5" t="inlineStr">
        <is>
          <t>88.500,00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=HYPERLINK("https://www.leilaoonline.com.br/lote/detalhe/147102", "20691")</f>
      </c>
      <c r="B288" s="4" t="s">
        <f>=HYPERLINK("https://www.leilaoonline.com.br/lote/detalhe/147102", " TANQUE DE METAL , SF./ LOC. LEME / SP ")</f>
      </c>
      <c r="C288" s="4" t="inlineStr">
        <is>
          <t>Não vendido</t>
        </is>
      </c>
      <c r="D288" s="4" t="inlineStr">
        <is>
          <t>65</t>
        </is>
      </c>
      <c r="E288" s="5" t="inlineStr">
        <is>
          <t>26.500,00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=HYPERLINK("https://www.leilaoonline.com.br/lote/detalhe/147086", "20692")</f>
      </c>
      <c r="B289" s="4" t="s">
        <f>=HYPERLINK("https://www.leilaoonline.com.br/lote/detalhe/147086", " TANQUE DE METAL, SF./ LOC. LEME / SP ")</f>
      </c>
      <c r="C289" s="4" t="inlineStr">
        <is>
          <t>Vendido</t>
        </is>
      </c>
      <c r="D289" s="4" t="inlineStr">
        <is>
          <t>30</t>
        </is>
      </c>
      <c r="E289" s="5" t="inlineStr">
        <is>
          <t>11.750,00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=HYPERLINK("https://www.leilaoonline.com.br/lote/detalhe/147090", "20693")</f>
      </c>
      <c r="B290" s="4" t="s">
        <f>=HYPERLINK("https://www.leilaoonline.com.br/lote/detalhe/147090", " TANQUE DE METAL, SF./ LOC. LEME /SP ")</f>
      </c>
      <c r="C290" s="4" t="inlineStr">
        <is>
          <t>Vendido</t>
        </is>
      </c>
      <c r="D290" s="4" t="inlineStr">
        <is>
          <t>40</t>
        </is>
      </c>
      <c r="E290" s="5" t="inlineStr">
        <is>
          <t>17.722,22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=HYPERLINK("https://www.leilaoonline.com.br/lote/detalhe/148500", "20694")</f>
      </c>
      <c r="B291" s="4" t="s">
        <f>=HYPERLINK("https://www.leilaoonline.com.br/lote/detalhe/148500", "AQUECEDOR TUBOS DE INOX, PLQ 246991, LOC. RAFARD")</f>
      </c>
      <c r="C291" s="4" t="inlineStr">
        <is>
          <t>Não vendido</t>
        </is>
      </c>
      <c r="D291" s="4" t="inlineStr">
        <is>
          <t>50</t>
        </is>
      </c>
      <c r="E291" s="5" t="inlineStr">
        <is>
          <t>17.250,00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=HYPERLINK("https://www.leilaoonline.com.br/lote/detalhe/148501", "20695")</f>
      </c>
      <c r="B292" s="4" t="s">
        <f>=HYPERLINK("https://www.leilaoonline.com.br/lote/detalhe/148501", "BALÃO DESAERADOR, PLQ 69719, LOC. RAFARD")</f>
      </c>
      <c r="C292" s="4" t="inlineStr">
        <is>
          <t>Não vendido</t>
        </is>
      </c>
      <c r="D292" s="4" t="inlineStr">
        <is>
          <t>17</t>
        </is>
      </c>
      <c r="E292" s="5" t="inlineStr">
        <is>
          <t>7.000,00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=HYPERLINK("https://www.leilaoonline.com.br/lote/detalhe/148503", "20696")</f>
      </c>
      <c r="B293" s="4" t="s">
        <f>=HYPERLINK("https://www.leilaoonline.com.br/lote/detalhe/148503", "MESA FILTRADORA XAROPE TECNOPULP, PLQ140746, LOC. RAFARD")</f>
      </c>
      <c r="C293" s="4" t="inlineStr">
        <is>
          <t>Vendido</t>
        </is>
      </c>
      <c r="D293" s="4" t="inlineStr">
        <is>
          <t>28</t>
        </is>
      </c>
      <c r="E293" s="5" t="inlineStr">
        <is>
          <t>16.000,00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=HYPERLINK("https://www.leilaoonline.com.br/lote/detalhe/148504", "20697")</f>
      </c>
      <c r="B294" s="4" t="s">
        <f>=HYPERLINK("https://www.leilaoonline.com.br/lote/detalhe/148504", "FILTRO DE INOX, PLQ209133,  LOC. RAFARD")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2.750,00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=HYPERLINK("https://www.leilaoonline.com.br/lote/detalhe/148237", "20700")</f>
      </c>
      <c r="B295" s="4" t="s">
        <f>=HYPERLINK("https://www.leilaoonline.com.br/lote/detalhe/148237", "113 NOTEBOOK, 476 DESKTOP, 157 MONITORES, 18 IMPRESSORAS, 1 SCANNER  ( ITENS DE INFORMATICA SUCATEADOS) COM PEÇAS DANIFICADAS, S/ HDS,/ MEMORIA, OBS: VEJA ABAIXO INFORMAÇÕES DE NOTA, LOC. COSTA PINTO")</f>
      </c>
      <c r="C295" s="4" t="inlineStr">
        <is>
          <t>Vendido</t>
        </is>
      </c>
      <c r="D295" s="4" t="inlineStr">
        <is>
          <t>562</t>
        </is>
      </c>
      <c r="E295" s="5" t="inlineStr">
        <is>
          <t>94.050,00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=HYPERLINK("https://www.leilaoonline.com.br/lote/detalhe/148373", "20701")</f>
      </c>
      <c r="B296" s="4" t="s">
        <f>=HYPERLINK("https://www.leilaoonline.com.br/lote/detalhe/148373", "654 ITENS DE INFORMATICA (SENDO 40 NOTEBOOK, 291 DESKTOP, 18 IMPRESSORAS, 146 MONITORES, 159 OUTROS (ESTABILIZADORES, NOBREAK,PROJETOR, ROTEADORES, ANTENA, SWITCH, ACP , SUCATEADOS, COM PÇAS DANIFICADAS, S/ HDs,/ MEMÓRIA , OBS: VEJA ABAIXO INFORMAÇÕES DE NOTA , LOC. UNIDADE RAFARD ")</f>
      </c>
      <c r="C296" s="4" t="inlineStr">
        <is>
          <t>Vendido</t>
        </is>
      </c>
      <c r="D296" s="4" t="inlineStr">
        <is>
          <t>186</t>
        </is>
      </c>
      <c r="E296" s="5" t="inlineStr">
        <is>
          <t>72.250,00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=HYPERLINK("https://www.leilaoonline.com.br/lote/detalhe/149219", "20705")</f>
      </c>
      <c r="B297" s="4" t="s">
        <f>=HYPERLINK("https://www.leilaoonline.com.br/lote/detalhe/149219", "4 AQUECEDORES VERTICAIS 200M²,Plaq 59953 – 59954- 59955- 59956 -  TUBO TROCA TÉRMICA COBRE(Peso Aproximado de 50 toneladas sendo 20% de cobre e 80% Aço Carbono) Desmontagen e retirada do local por conta do comprador – LOC. SANTA HELENA ")</f>
      </c>
      <c r="C297" s="4" t="inlineStr">
        <is>
          <t>Não vendido</t>
        </is>
      </c>
      <c r="D297" s="4" t="inlineStr">
        <is>
          <t>140</t>
        </is>
      </c>
      <c r="E297" s="5" t="inlineStr">
        <is>
          <t>252.000,00</t>
        </is>
      </c>
      <c r="F297" s="4" t="inlineStr">
        <is>
          <t>2000.00</t>
        </is>
      </c>
    </row>
    <row collapsed="false" customFormat="false" customHeight="false" hidden="false" ht="12.1" outlineLevel="0" r="298">
      <c r="A298" s="5" t="s">
        <f>=HYPERLINK("https://www.leilaoonline.com.br/lote/detalhe/149248", "20706")</f>
      </c>
      <c r="B298" s="4" t="s">
        <f>=HYPERLINK("https://www.leilaoonline.com.br/lote/detalhe/149248", "CILINDRO DE IRRIGAÇÃO, PAT.183150, LOC. CAR PIRACICABA")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1.000,00</t>
        </is>
      </c>
      <c r="F2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2026-04-30T19:30:45.00Z</dcterms:created>
  <dc:creator>Tellks Tecnologia</dc:creator>
  <cp:revision>0</cp:revision>
</cp:coreProperties>
</file>