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06/09/17  - 14 CAMINHÕES • 5 TRATORES • IMPLEMENTOS AGRÍCOLAS •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06/09/2017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=HYPERLINK("https://www.leilaoonline.com.br/lote/detalhe/10184", "100")</f>
      </c>
      <c r="B11" s="4" t="s">
        <f>=HYPERLINK("https://www.leilaoonline.com.br/lote/detalhe/10184", "104 EXTINTORES APROXIMADAMENTE, S/FR, UND DOIS CÓRREGOS")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=HYPERLINK("https://www.leilaoonline.com.br/lote/detalhe/10381", "101")</f>
      </c>
      <c r="B12" s="4" t="s">
        <f>=HYPERLINK("https://www.leilaoonline.com.br/lote/detalhe/10381", "TORRE DE VIGIA, S/FR, UND DOIS CÓRREGOS (LOC: GUARAPUAN)")</f>
      </c>
      <c r="C12" s="4" t="inlineStr">
        <is>
          <t>Vendido</t>
        </is>
      </c>
      <c r="D12" s="4" t="inlineStr">
        <is>
          <t>6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=HYPERLINK("https://www.leilaoonline.com.br/lote/detalhe/10416", "102")</f>
      </c>
      <c r="B13" s="4" t="s">
        <f>=HYPERLINK("https://www.leilaoonline.com.br/lote/detalhe/10416", " 24 ITENS DIVERSOS - ACOPLAMENTOS - VEJA DESCRITIVO DE ITENS, S/FR, UND BOM RETIRO")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=HYPERLINK("https://www.leilaoonline.com.br/lote/detalhe/10417", "103")</f>
      </c>
      <c r="B14" s="4" t="s">
        <f>=HYPERLINK("https://www.leilaoonline.com.br/lote/detalhe/10417", " 74 ITENS DIVERSOS - CABOS E CORRENTES ELETRODOS - VEJA DESCRITIVO DE ITENS, S/FR, UND BOM RETIRO")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=HYPERLINK("https://www.leilaoonline.com.br/lote/detalhe/10419", "104")</f>
      </c>
      <c r="B15" s="4" t="s">
        <f>=HYPERLINK("https://www.leilaoonline.com.br/lote/detalhe/10419", " 275 ITENS DIVERSOS CAMINHÕES GM VW FORD SCANIA - VEJA DESCRITIVO DE ITENS, S/FR, UND BOM RETIRO")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=HYPERLINK("https://www.leilaoonline.com.br/lote/detalhe/10418", "105")</f>
      </c>
      <c r="B16" s="4" t="s">
        <f>=HYPERLINK("https://www.leilaoonline.com.br/lote/detalhe/10418", " 964 ITENS DIVERSOS CAMINHÕES M.B - VEJA DESCRITIVO DE ITENS, S/FR, UND BOM RETIRO")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=HYPERLINK("https://www.leilaoonline.com.br/lote/detalhe/9963", "579")</f>
      </c>
      <c r="B17" s="4" t="s">
        <f>=HYPERLINK("https://www.leilaoonline.com.br/lote/detalhe/9963", " 3 PNEUS DE TRANSBORDOS, S/FR, UND IPAUSSU")</f>
      </c>
      <c r="C17" s="4" t="inlineStr">
        <is>
          <t>Vendido</t>
        </is>
      </c>
      <c r="D17" s="4" t="inlineStr">
        <is>
          <t>37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=HYPERLINK("https://www.leilaoonline.com.br/lote/detalhe/9966", "580")</f>
      </c>
      <c r="B18" s="4" t="s">
        <f>=HYPERLINK("https://www.leilaoonline.com.br/lote/detalhe/9966", " 2 KIT MUDAS DE COLHEDORAS, S/FR, UND IPAUSSU")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=HYPERLINK("https://www.leilaoonline.com.br/lote/detalhe/9964", "581")</f>
      </c>
      <c r="B19" s="4" t="s">
        <f>=HYPERLINK("https://www.leilaoonline.com.br/lote/detalhe/9964", " 15 RODAS DE COLHEDORAS, S/FR, UND IPAUSSU")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=HYPERLINK("https://www.leilaoonline.com.br/lote/detalhe/9962", "582")</f>
      </c>
      <c r="B20" s="4" t="s">
        <f>=HYPERLINK("https://www.leilaoonline.com.br/lote/detalhe/9962", " 4 CABINE SOLUS, S/FR, UND IPAUSSU")</f>
      </c>
      <c r="C20" s="4" t="inlineStr">
        <is>
          <t>Vendido</t>
        </is>
      </c>
      <c r="D20" s="4" t="inlineStr">
        <is>
          <t>40</t>
        </is>
      </c>
      <c r="E20" s="5" t="inlineStr">
        <is>
          <t>4.100,00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=HYPERLINK("https://www.leilaoonline.com.br/lote/detalhe/9967", "583")</f>
      </c>
      <c r="B21" s="4" t="s">
        <f>=HYPERLINK("https://www.leilaoonline.com.br/lote/detalhe/9967", " MUNCK DESMONTADO, S/FR, UND IPAUSSU")</f>
      </c>
      <c r="C21" s="4" t="inlineStr">
        <is>
          <t>Vendido</t>
        </is>
      </c>
      <c r="D21" s="4" t="inlineStr">
        <is>
          <t>62</t>
        </is>
      </c>
      <c r="E21" s="5" t="inlineStr">
        <is>
          <t>7.300,00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=HYPERLINK("https://www.leilaoonline.com.br/lote/detalhe/9965", "584")</f>
      </c>
      <c r="B22" s="4" t="s">
        <f>=HYPERLINK("https://www.leilaoonline.com.br/lote/detalhe/9965", " PONTE ROLANTE PARA 15 toneladas VÃO 15 metros MONTADA COM OS PERIFÉRICOS, S/FR, UND IPAUSSU")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=HYPERLINK("https://www.leilaoonline.com.br/lote/detalhe/9969", "585")</f>
      </c>
      <c r="B23" s="4" t="s">
        <f>=HYPERLINK("https://www.leilaoonline.com.br/lote/detalhe/9969", " 450 RODAS 1100, S/FR, UND IPAUSSU")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=HYPERLINK("https://www.leilaoonline.com.br/lote/detalhe/9968", "586")</f>
      </c>
      <c r="B24" s="4" t="s">
        <f>=HYPERLINK("https://www.leilaoonline.com.br/lote/detalhe/9968", " TORNO UNIVERSAL NARDINI ND-325 NARDINI NODUS 325, S/FR, UND IPAUSSU")</f>
      </c>
      <c r="C24" s="4" t="inlineStr">
        <is>
          <t>Vendido</t>
        </is>
      </c>
      <c r="D24" s="4" t="inlineStr">
        <is>
          <t>88</t>
        </is>
      </c>
      <c r="E24" s="5" t="inlineStr">
        <is>
          <t>21.350,00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=HYPERLINK("https://www.leilaoonline.com.br/lote/detalhe/9971", "588")</f>
      </c>
      <c r="B25" s="4" t="s">
        <f>=HYPERLINK("https://www.leilaoonline.com.br/lote/detalhe/9971", " SERRA CIRCULAR ELETRICA INDL 7.1/4, S/FR, UND IPAUSSU")</f>
      </c>
      <c r="C25" s="4" t="inlineStr">
        <is>
          <t>Vendido</t>
        </is>
      </c>
      <c r="D25" s="4" t="inlineStr">
        <is>
          <t>27</t>
        </is>
      </c>
      <c r="E25" s="5" t="inlineStr">
        <is>
          <t>1.600,00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=HYPERLINK("https://www.leilaoonline.com.br/lote/detalhe/10103", "589")</f>
      </c>
      <c r="B26" s="4" t="s">
        <f>=HYPERLINK("https://www.leilaoonline.com.br/lote/detalhe/10103", "02 BALCÕES QUENTE / 02 BALCÕES FRIO / 03 BALCÕES PARA APOIO / 01 BALCÃO  PARA O CAFÉ, S/FR, UND IPAUSSU")</f>
      </c>
      <c r="C26" s="4" t="inlineStr">
        <is>
          <t>Vendido</t>
        </is>
      </c>
      <c r="D26" s="4" t="inlineStr">
        <is>
          <t>17</t>
        </is>
      </c>
      <c r="E26" s="5" t="inlineStr">
        <is>
          <t>3.950,00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=HYPERLINK("https://www.leilaoonline.com.br/lote/detalhe/10125", "590")</f>
      </c>
      <c r="B27" s="4" t="s">
        <f>=HYPERLINK("https://www.leilaoonline.com.br/lote/detalhe/10125", "PAINEL ELÉTRICO E BARREAMENTO DE COBRE, S/FR, UND IPAUSSU")</f>
      </c>
      <c r="C27" s="4" t="inlineStr">
        <is>
          <t>Vendido</t>
        </is>
      </c>
      <c r="D27" s="4" t="inlineStr">
        <is>
          <t>44</t>
        </is>
      </c>
      <c r="E27" s="5" t="inlineStr">
        <is>
          <t>7.000,00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=HYPERLINK("https://www.leilaoonline.com.br/lote/detalhe/10178", "591")</f>
      </c>
      <c r="B28" s="4" t="s">
        <f>=HYPERLINK("https://www.leilaoonline.com.br/lote/detalhe/10178", " SECADOR DE AÇUCAR ROTATIVO  PIRATININGA, S/FR, UND IPAUSSU")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16.250,00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=HYPERLINK("https://www.leilaoonline.com.br/lote/detalhe/10185", "593")</f>
      </c>
      <c r="B29" s="4" t="s">
        <f>=HYPERLINK("https://www.leilaoonline.com.br/lote/detalhe/10185", "FOGÃO COM BOTIJÃO, S/FR, UND IPAUSSU")</f>
      </c>
      <c r="C29" s="4" t="inlineStr">
        <is>
          <t>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=HYPERLINK("https://www.leilaoonline.com.br/lote/detalhe/10414", "594")</f>
      </c>
      <c r="B30" s="4" t="s">
        <f>=HYPERLINK("https://www.leilaoonline.com.br/lote/detalhe/10414", " 2183 ITENS DIVERSOS CAMINHÕES VOLVO - VEJA DESCRITIVO DE ITENS, S/FR, UND BOM RETIRO")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=HYPERLINK("https://www.leilaoonline.com.br/lote/detalhe/10415", "595")</f>
      </c>
      <c r="B31" s="4" t="s">
        <f>=HYPERLINK("https://www.leilaoonline.com.br/lote/detalhe/10415", " 39 ITENS DIVERSOS - COLHETADEIRAS - VEJA DESCRITIVO DE ITENS, S/FR, UND BOM RETIRO")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=HYPERLINK("https://www.leilaoonline.com.br/lote/detalhe/10420", "596")</f>
      </c>
      <c r="B32" s="4" t="s">
        <f>=HYPERLINK("https://www.leilaoonline.com.br/lote/detalhe/10420", " 61 ITENS DIVERSOS - COMPRESSORES - VEJA DESCRITIVO DE ITENS, S/FR, UND BOM RETIRO")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=HYPERLINK("https://www.leilaoonline.com.br/lote/detalhe/10421", "597")</f>
      </c>
      <c r="B33" s="4" t="s">
        <f>=HYPERLINK("https://www.leilaoonline.com.br/lote/detalhe/10421", " 1689 ITENS DIVERSOS – ELÉTRICOS E ILUMINAÇÃO - VEJA DESCRITIVO DE ITENS, S/FR, UND BOM RETIRO")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=HYPERLINK("https://www.leilaoonline.com.br/lote/detalhe/10316", "1321")</f>
      </c>
      <c r="B34" s="4" t="s">
        <f>=HYPERLINK("https://www.leilaoonline.com.br/lote/detalhe/10316", " REDUTOR NG MOD GIR3205, PAT 093200, UND TAMOIO")</f>
      </c>
      <c r="C34" s="4" t="inlineStr">
        <is>
          <t>Vendido</t>
        </is>
      </c>
      <c r="D34" s="4" t="inlineStr">
        <is>
          <t>57</t>
        </is>
      </c>
      <c r="E34" s="5" t="inlineStr">
        <is>
          <t>8.850,00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=HYPERLINK("https://www.leilaoonline.com.br/lote/detalhe/10320", "1322")</f>
      </c>
      <c r="B35" s="4" t="s">
        <f>=HYPERLINK("https://www.leilaoonline.com.br/lote/detalhe/10320", " 2 REDUTOR, IMOB. 22021/22585,PAT 216539/216539, UND TAMOIO")</f>
      </c>
      <c r="C35" s="4" t="inlineStr">
        <is>
          <t>Vendido</t>
        </is>
      </c>
      <c r="D35" s="4" t="inlineStr">
        <is>
          <t>35</t>
        </is>
      </c>
      <c r="E35" s="5" t="inlineStr">
        <is>
          <t>5.850,00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=HYPERLINK("https://www.leilaoonline.com.br/lote/detalhe/10319", "1323")</f>
      </c>
      <c r="B36" s="4" t="s">
        <f>=HYPERLINK("https://www.leilaoonline.com.br/lote/detalhe/10319", " REDUTOR DEDINI F1A 525, PAT. 058924, UND TAMOIO")</f>
      </c>
      <c r="C36" s="4" t="inlineStr">
        <is>
          <t>Vendido</t>
        </is>
      </c>
      <c r="D36" s="4" t="inlineStr">
        <is>
          <t>6</t>
        </is>
      </c>
      <c r="E36" s="5" t="inlineStr">
        <is>
          <t>1.200,00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=HYPERLINK("https://www.leilaoonline.com.br/lote/detalhe/10317", "1324")</f>
      </c>
      <c r="B37" s="4" t="s">
        <f>=HYPERLINK("https://www.leilaoonline.com.br/lote/detalhe/10317", " REDUTOR CESTARI PAT. 208915, BOMBA CENTRIFUGA KSB , IMOB. 22247 E CESTO, UND TAMOIO")</f>
      </c>
      <c r="C37" s="4" t="inlineStr">
        <is>
          <t>Vendido</t>
        </is>
      </c>
      <c r="D37" s="4" t="inlineStr">
        <is>
          <t>13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=HYPERLINK("https://www.leilaoonline.com.br/lote/detalhe/10323", "1325")</f>
      </c>
      <c r="B38" s="4" t="s">
        <f>=HYPERLINK("https://www.leilaoonline.com.br/lote/detalhe/10323", " TANQUE FIBRA 15.000 LITROS, S/FR, UND TAMOIO")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=HYPERLINK("https://www.leilaoonline.com.br/lote/detalhe/10322", "1326")</f>
      </c>
      <c r="B39" s="4" t="s">
        <f>=HYPERLINK("https://www.leilaoonline.com.br/lote/detalhe/10322", " TANQUE FIBRA 15.000 LITROS, S/FR, UND TAMOIO")</f>
      </c>
      <c r="C39" s="4" t="inlineStr">
        <is>
          <t>Vendido</t>
        </is>
      </c>
      <c r="D39" s="4" t="inlineStr">
        <is>
          <t>18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=HYPERLINK("https://www.leilaoonline.com.br/lote/detalhe/10321", "1327")</f>
      </c>
      <c r="B40" s="4" t="s">
        <f>=HYPERLINK("https://www.leilaoonline.com.br/lote/detalhe/10321", " 3 BALANCA BEL ANALITICA, S/FR, UND TAMOIO ")</f>
      </c>
      <c r="C40" s="4" t="inlineStr">
        <is>
          <t>Vendido</t>
        </is>
      </c>
      <c r="D40" s="4" t="inlineStr">
        <is>
          <t>2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=HYPERLINK("https://www.leilaoonline.com.br/lote/detalhe/10318", "1328")</f>
      </c>
      <c r="B41" s="4" t="s">
        <f>=HYPERLINK("https://www.leilaoonline.com.br/lote/detalhe/10318", " 1 BOMBA INDSTEEL, S/FR, UND TAMOIO    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=HYPERLINK("https://www.leilaoonline.com.br/lote/detalhe/10285", "1329")</f>
      </c>
      <c r="B42" s="4" t="s">
        <f>=HYPERLINK("https://www.leilaoonline.com.br/lote/detalhe/10285", " COMPRESSOR AR, IMOB. 218391, UND. ZANIN")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2.650,00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=HYPERLINK("https://www.leilaoonline.com.br/lote/detalhe/10284", "1330")</f>
      </c>
      <c r="B43" s="4" t="s">
        <f>=HYPERLINK("https://www.leilaoonline.com.br/lote/detalhe/10284", " COMPRESSOR AR  SCHULZ, IMOB. 218390, UND. ZANIN")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2.850,00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=HYPERLINK("https://www.leilaoonline.com.br/lote/detalhe/10424", "1331")</f>
      </c>
      <c r="B44" s="4" t="s">
        <f>=HYPERLINK("https://www.leilaoonline.com.br/lote/detalhe/10424", " 182 ITENS DIVERSOS - EMPILHADEIRA E TALHAS - VEJA DESCRITIVO DE ITENS, S/FR, UND BOM RETIRO")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1.700,00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=HYPERLINK("https://www.leilaoonline.com.br/lote/detalhe/10422", "1332")</f>
      </c>
      <c r="B45" s="4" t="s">
        <f>=HYPERLINK("https://www.leilaoonline.com.br/lote/detalhe/10422", " 8 ITENS DIVERSOS - ENGRENAGENS E POLIAS - VEJA DESCRITIVO DE ITENS, S/FR, UND BOM RETIRO")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=HYPERLINK("https://www.leilaoonline.com.br/lote/detalhe/10426", "1333")</f>
      </c>
      <c r="B46" s="4" t="s">
        <f>=HYPERLINK("https://www.leilaoonline.com.br/lote/detalhe/10426", " 238 ITENS DIVERSOS - EPI - VEJA DESCRITIVO DE ITENS, S/FR, UND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=HYPERLINK("https://www.leilaoonline.com.br/lote/detalhe/10423", "1334")</f>
      </c>
      <c r="B47" s="4" t="s">
        <f>=HYPERLINK("https://www.leilaoonline.com.br/lote/detalhe/10423", " 122 ITENS DIVERSOS - FABRICA DE AÇUCAR VEJA DESCRITIVO DE ITENS, S/FR, UND BOM RETIRO")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=HYPERLINK("https://www.leilaoonline.com.br/lote/detalhe/10361", "2347")</f>
      </c>
      <c r="B48" s="4" t="s">
        <f>=HYPERLINK("https://www.leilaoonline.com.br/lote/detalhe/10361", " 1 FURADEIRA, 1 TORNO E 1 ESMERIL, S/FR, UND DIAMANTE")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2.950,00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=HYPERLINK("https://www.leilaoonline.com.br/lote/detalhe/10362", "2348")</f>
      </c>
      <c r="B49" s="4" t="s">
        <f>=HYPERLINK("https://www.leilaoonline.com.br/lote/detalhe/10362", " 1 FURADEIRA, 1 SERRA TIPO FRANHO E 1 ESMERIL, S/FR UND DIAMANTE")</f>
      </c>
      <c r="C49" s="4" t="inlineStr">
        <is>
          <t>Vendido</t>
        </is>
      </c>
      <c r="D49" s="4" t="inlineStr">
        <is>
          <t>11</t>
        </is>
      </c>
      <c r="E49" s="5" t="inlineStr">
        <is>
          <t>2.200,00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=HYPERLINK("https://www.leilaoonline.com.br/lote/detalhe/10354", "2349")</f>
      </c>
      <c r="B50" s="4" t="s">
        <f>=HYPERLINK("https://www.leilaoonline.com.br/lote/detalhe/10354", " 1 IMPLEMENTOS AGRÍCOLAS, FR103878/FR74344/ FR74231/. IMOB 200895, UND DIAMANTE")</f>
      </c>
      <c r="C50" s="4" t="inlineStr">
        <is>
          <t>Vendido</t>
        </is>
      </c>
      <c r="D50" s="4" t="inlineStr">
        <is>
          <t>20</t>
        </is>
      </c>
      <c r="E50" s="5" t="inlineStr">
        <is>
          <t>3.550,00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=HYPERLINK("https://www.leilaoonline.com.br/lote/detalhe/10355", "2350")</f>
      </c>
      <c r="B51" s="4" t="s">
        <f>=HYPERLINK("https://www.leilaoonline.com.br/lote/detalhe/10355", " 3 ROTOR COM EIXO 3 TON CADA, 9 TON TOTAL  APROX. DIAMETRO 2000mm, UND DIAMANTE")</f>
      </c>
      <c r="C51" s="4" t="inlineStr">
        <is>
          <t>Vendido</t>
        </is>
      </c>
      <c r="D51" s="4" t="inlineStr">
        <is>
          <t>19</t>
        </is>
      </c>
      <c r="E51" s="5" t="inlineStr">
        <is>
          <t>3.450,00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=HYPERLINK("https://www.leilaoonline.com.br/lote/detalhe/10358", "2351")</f>
      </c>
      <c r="B52" s="4" t="s">
        <f>=HYPERLINK("https://www.leilaoonline.com.br/lote/detalhe/10358", " CABINE DE FERRO (TIPO ABRIGO COR AZU), S/FR, UND DIAMANTE")</f>
      </c>
      <c r="C52" s="4" t="inlineStr">
        <is>
          <t>Vendido</t>
        </is>
      </c>
      <c r="D52" s="4" t="inlineStr">
        <is>
          <t>2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=HYPERLINK("https://www.leilaoonline.com.br/lote/detalhe/10357", "2352")</f>
      </c>
      <c r="B53" s="4" t="s">
        <f>=HYPERLINK("https://www.leilaoonline.com.br/lote/detalhe/10357", " 3 REDUTOR  E 5 MOTORES,IMOB.3100/MOB.3111/IMOB3016, UND DIAMANTE")</f>
      </c>
      <c r="C53" s="4" t="inlineStr">
        <is>
          <t>Vendido</t>
        </is>
      </c>
      <c r="D53" s="4" t="inlineStr">
        <is>
          <t>9</t>
        </is>
      </c>
      <c r="E53" s="5" t="inlineStr">
        <is>
          <t>1.950,00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=HYPERLINK("https://www.leilaoonline.com.br/lote/detalhe/10353", "2353")</f>
      </c>
      <c r="B54" s="4" t="s">
        <f>=HYPERLINK("https://www.leilaoonline.com.br/lote/detalhe/10353", " CARREGADEIRA MOTOCANA TRATOR M. F. 290 RM 4X4 86CV ANO 2010, FR70688, UND DIAMANTE")</f>
      </c>
      <c r="C54" s="4" t="inlineStr">
        <is>
          <t>Vendido</t>
        </is>
      </c>
      <c r="D54" s="4" t="inlineStr">
        <is>
          <t>242</t>
        </is>
      </c>
      <c r="E54" s="5" t="inlineStr">
        <is>
          <t>70.750,00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=HYPERLINK("https://www.leilaoonline.com.br/lote/detalhe/10356", "2354")</f>
      </c>
      <c r="B55" s="4" t="s">
        <f>=HYPERLINK("https://www.leilaoonline.com.br/lote/detalhe/10356", " TRATOR MASSEY FERGUSON MODELO 275, ANO, 1993, FR71907, UND DIAMANTE")</f>
      </c>
      <c r="C55" s="4" t="inlineStr">
        <is>
          <t>Vendido</t>
        </is>
      </c>
      <c r="D55" s="4" t="inlineStr">
        <is>
          <t>73</t>
        </is>
      </c>
      <c r="E55" s="5" t="inlineStr">
        <is>
          <t>23.750,00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=HYPERLINK("https://www.leilaoonline.com.br/lote/detalhe/10360", "2356")</f>
      </c>
      <c r="B56" s="4" t="s">
        <f>=HYPERLINK("https://www.leilaoonline.com.br/lote/detalhe/10360", " MOTOBOMBA, FR70071, CASA VINHAÇA, UND DIAMANTE")</f>
      </c>
      <c r="C56" s="4" t="inlineStr">
        <is>
          <t>Vendido</t>
        </is>
      </c>
      <c r="D56" s="4" t="inlineStr">
        <is>
          <t>41</t>
        </is>
      </c>
      <c r="E56" s="5" t="inlineStr">
        <is>
          <t>7.750,00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=HYPERLINK("https://www.leilaoonline.com.br/lote/detalhe/10425", "2357")</f>
      </c>
      <c r="B57" s="4" t="s">
        <f>=HYPERLINK("https://www.leilaoonline.com.br/lote/detalhe/10425", " 177 ITENS DIVERSOS - FERRAMENTARIA - VEJA DESCRITIVO DE ITENS, S/FR, UND BOM RETIRO")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=HYPERLINK("https://www.leilaoonline.com.br/lote/detalhe/10430", "2358")</f>
      </c>
      <c r="B58" s="4" t="s">
        <f>=HYPERLINK("https://www.leilaoonline.com.br/lote/detalhe/10430", " 184 ITENS DIVERSOS - FILTROS - VEJA DESCRITIVO DE ITENS, S/FR, UND BOM RETIRO")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=HYPERLINK("https://www.leilaoonline.com.br/lote/detalhe/10427", "2359")</f>
      </c>
      <c r="B59" s="4" t="s">
        <f>=HYPERLINK("https://www.leilaoonline.com.br/lote/detalhe/10427", " 16326 ITENS DIVERSOS - FIXAÇÃO - VEJA DESCRITIVO DE ITENS, S/FR, UND BOM RETIRO")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=HYPERLINK("https://www.leilaoonline.com.br/lote/detalhe/10428", "2360")</f>
      </c>
      <c r="B60" s="4" t="s">
        <f>=HYPERLINK("https://www.leilaoonline.com.br/lote/detalhe/10428", " 380 ITENS DIVERSOS - FREIO E SUSPENSÃO AUTOMOTIVA - VEJA DESCRITIVO DE ITENS, UND BOM RETIRO")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=HYPERLINK("https://www.leilaoonline.com.br/lote/detalhe/10343", "3075")</f>
      </c>
      <c r="B61" s="4" t="s">
        <f>=HYPERLINK("https://www.leilaoonline.com.br/lote/detalhe/10343", "SUCATA DE TRATOR VALTRA, ANO 2014, FR100731, UND BARRA")</f>
      </c>
      <c r="C61" s="4" t="inlineStr">
        <is>
          <t>Vendido</t>
        </is>
      </c>
      <c r="D61" s="4" t="inlineStr">
        <is>
          <t>57</t>
        </is>
      </c>
      <c r="E61" s="5" t="inlineStr">
        <is>
          <t>25.750,00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=HYPERLINK("https://www.leilaoonline.com.br/lote/detalhe/10176", "3085")</f>
      </c>
      <c r="B62" s="4" t="s">
        <f>=HYPERLINK("https://www.leilaoonline.com.br/lote/detalhe/10176", " CAMINHÃO SCÂNIA (COM TANQUE). R113 6X4,  ANO 1996/1996, FR 97032 / 98653, PLACA BXJ2051, UND BARRA")</f>
      </c>
      <c r="C62" s="4" t="inlineStr">
        <is>
          <t>Vendido</t>
        </is>
      </c>
      <c r="D62" s="4" t="inlineStr">
        <is>
          <t>64</t>
        </is>
      </c>
      <c r="E62" s="5" t="inlineStr">
        <is>
          <t>46.000,00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=HYPERLINK("https://www.leilaoonline.com.br/lote/detalhe/10175", "3119")</f>
      </c>
      <c r="B63" s="4" t="s">
        <f>=HYPERLINK("https://www.leilaoonline.com.br/lote/detalhe/10175", " DISTRIBUIDOR DE CALCARIO COR VERMELHO MCA. SOLLUSC, ANO 1988, FR103659, UND BARRA")</f>
      </c>
      <c r="C63" s="4" t="inlineStr">
        <is>
          <t>Vendido</t>
        </is>
      </c>
      <c r="D63" s="4" t="inlineStr">
        <is>
          <t>39</t>
        </is>
      </c>
      <c r="E63" s="5" t="inlineStr">
        <is>
          <t>8.650,00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=HYPERLINK("https://www.leilaoonline.com.br/lote/detalhe/10174", "3120")</f>
      </c>
      <c r="B64" s="4" t="s">
        <f>=HYPERLINK("https://www.leilaoonline.com.br/lote/detalhe/10174", " CAMINHÃO VOLVO NL10 6X4, ANO 1993/1993, PLACA BWT3250, FR, UND BARRA")</f>
      </c>
      <c r="C64" s="4" t="inlineStr">
        <is>
          <t>Vendido</t>
        </is>
      </c>
      <c r="D64" s="4" t="inlineStr">
        <is>
          <t>52</t>
        </is>
      </c>
      <c r="E64" s="5" t="inlineStr">
        <is>
          <t>38.500,00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=HYPERLINK("https://www.leilaoonline.com.br/lote/detalhe/10177", "3121")</f>
      </c>
      <c r="B65" s="4" t="s">
        <f>=HYPERLINK("https://www.leilaoonline.com.br/lote/detalhe/10177", " REBOQUE FNV 7,60 M (COM TANQUE), ANO 1992/1992, PLACA BWJ4078, FR96001, UND BARRA")</f>
      </c>
      <c r="C65" s="4" t="inlineStr">
        <is>
          <t>Não vendido</t>
        </is>
      </c>
      <c r="D65" s="4" t="inlineStr">
        <is>
          <t>44</t>
        </is>
      </c>
      <c r="E65" s="5" t="inlineStr">
        <is>
          <t>9.500,00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=HYPERLINK("https://www.leilaoonline.com.br/lote/detalhe/10179", "3122")</f>
      </c>
      <c r="B66" s="4" t="s">
        <f>=HYPERLINK("https://www.leilaoonline.com.br/lote/detalhe/10179", " TRATOR CASE MX 270 MAGNUM 4X4, ANO 2010, SÉRIE/CHASSI ZACF-40760, FR100049, UND BARRA")</f>
      </c>
      <c r="C66" s="4" t="inlineStr">
        <is>
          <t>Não vendido</t>
        </is>
      </c>
      <c r="D66" s="4" t="inlineStr">
        <is>
          <t>60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=HYPERLINK("https://www.leilaoonline.com.br/lote/detalhe/10288", "3123")</f>
      </c>
      <c r="B67" s="4" t="s">
        <f>=HYPERLINK("https://www.leilaoonline.com.br/lote/detalhe/10288", " MOVEIS DIVERSOS, 1 FOGÃO 8 BOCAS, 200 CADEIRAS, 60 MESAS, 3 ARMÁRIOS E UM BEBEDOURO, S/FR, UND BARRA ")</f>
      </c>
      <c r="C67" s="4" t="inlineStr">
        <is>
          <t>Vendido</t>
        </is>
      </c>
      <c r="D67" s="4" t="inlineStr">
        <is>
          <t>27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=HYPERLINK("https://www.leilaoonline.com.br/lote/detalhe/10290", "3124")</f>
      </c>
      <c r="B68" s="4" t="s">
        <f>=HYPERLINK("https://www.leilaoonline.com.br/lote/detalhe/10290", " MOEGA DE AÇUCAR, IMOB. 73714 E FOLHA DE PORTÃO, UND BARRA")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=HYPERLINK("https://www.leilaoonline.com.br/lote/detalhe/10289", "3125")</f>
      </c>
      <c r="B69" s="4" t="s">
        <f>=HYPERLINK("https://www.leilaoonline.com.br/lote/detalhe/10289", " TUBO DE EVAPORAÇÃO, PESO ESTIAMDO 1,5 TON (VENDA POR LOTE), UND BARRA")</f>
      </c>
      <c r="C69" s="4" t="inlineStr">
        <is>
          <t>Vendido</t>
        </is>
      </c>
      <c r="D69" s="4" t="inlineStr">
        <is>
          <t>22</t>
        </is>
      </c>
      <c r="E69" s="5" t="inlineStr">
        <is>
          <t>2.500,00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=HYPERLINK("https://www.leilaoonline.com.br/lote/detalhe/10292", "3126")</f>
      </c>
      <c r="B70" s="4" t="s">
        <f>=HYPERLINK("https://www.leilaoonline.com.br/lote/detalhe/10292", " CENTRIFUGAS , IMOB. 28182/28179 E 2 PALLETS, BICA DE FERRO COM INOX FERRO, UND BARRA")</f>
      </c>
      <c r="C70" s="4" t="inlineStr">
        <is>
          <t>Vendido</t>
        </is>
      </c>
      <c r="D70" s="4" t="inlineStr">
        <is>
          <t>20</t>
        </is>
      </c>
      <c r="E70" s="5" t="inlineStr">
        <is>
          <t>2.300,00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=HYPERLINK("https://www.leilaoonline.com.br/lote/detalhe/10291", "3127")</f>
      </c>
      <c r="B71" s="4" t="s">
        <f>=HYPERLINK("https://www.leilaoonline.com.br/lote/detalhe/10291", " TANQUE VERTICAL TIPO CAIXA DE AGUA, IMOB. 222267, UND BARRA")</f>
      </c>
      <c r="C71" s="4" t="inlineStr">
        <is>
          <t>Vendido</t>
        </is>
      </c>
      <c r="D71" s="4" t="inlineStr">
        <is>
          <t>14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=HYPERLINK("https://www.leilaoonline.com.br/lote/detalhe/10315", "3128")</f>
      </c>
      <c r="B72" s="4" t="s">
        <f>=HYPERLINK("https://www.leilaoonline.com.br/lote/detalhe/10315", "CARRETA DE SERVIÇOS DIVERSOS, FR103685, UND BARRA")</f>
      </c>
      <c r="C72" s="4" t="inlineStr">
        <is>
          <t>Vendido</t>
        </is>
      </c>
      <c r="D72" s="4" t="inlineStr">
        <is>
          <t>11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=HYPERLINK("https://www.leilaoonline.com.br/lote/detalhe/10293", "3129")</f>
      </c>
      <c r="B73" s="4" t="s">
        <f>=HYPERLINK("https://www.leilaoonline.com.br/lote/detalhe/10293", " CARRETA DE TORTA DE FILTRO, FR103627, UND BARRA")</f>
      </c>
      <c r="C73" s="4" t="inlineStr">
        <is>
          <t>Não vendido</t>
        </is>
      </c>
      <c r="D73" s="4" t="inlineStr">
        <is>
          <t>51</t>
        </is>
      </c>
      <c r="E73" s="5" t="inlineStr">
        <is>
          <t>5.400,00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=HYPERLINK("https://www.leilaoonline.com.br/lote/detalhe/10295", "3130")</f>
      </c>
      <c r="B74" s="4" t="s">
        <f>=HYPERLINK("https://www.leilaoonline.com.br/lote/detalhe/10295", " CARRETA DISTRIBUIDORA DE TORTA, FR103662, UND BARRA")</f>
      </c>
      <c r="C74" s="4" t="inlineStr">
        <is>
          <t>Não vendido</t>
        </is>
      </c>
      <c r="D74" s="4" t="inlineStr">
        <is>
          <t>40</t>
        </is>
      </c>
      <c r="E74" s="5" t="inlineStr">
        <is>
          <t>4.300,00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=HYPERLINK("https://www.leilaoonline.com.br/lote/detalhe/10297", "3131")</f>
      </c>
      <c r="B75" s="4" t="s">
        <f>=HYPERLINK("https://www.leilaoonline.com.br/lote/detalhe/10297", " CARRETA DISTRIBUIDORA DE TORTA, FR103661, UND BARRA")</f>
      </c>
      <c r="C75" s="4" t="inlineStr">
        <is>
          <t>Não vendido</t>
        </is>
      </c>
      <c r="D75" s="4" t="inlineStr">
        <is>
          <t>36</t>
        </is>
      </c>
      <c r="E75" s="5" t="inlineStr">
        <is>
          <t>3.900,00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=HYPERLINK("https://www.leilaoonline.com.br/lote/detalhe/10298", "3134")</f>
      </c>
      <c r="B76" s="4" t="s">
        <f>=HYPERLINK("https://www.leilaoonline.com.br/lote/detalhe/10298", " 2 CULTIVADOR DE CANA COR AMARELA, FR103312/FR10379, UND BARRA")</f>
      </c>
      <c r="C76" s="4" t="inlineStr">
        <is>
          <t>Não vendido</t>
        </is>
      </c>
      <c r="D76" s="4" t="inlineStr">
        <is>
          <t>24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=HYPERLINK("https://www.leilaoonline.com.br/lote/detalhe/10314", "3135")</f>
      </c>
      <c r="B77" s="4" t="s">
        <f>=HYPERLINK("https://www.leilaoonline.com.br/lote/detalhe/10314", " PEÇAS DIVERSAS - MOTOR JD /CAMBIO, 2 SUCATA DE MAQUINA DE LAVAR APROX. 3 TON, (VENDA POR LOTE), S/FR, UND BARRA")</f>
      </c>
      <c r="C77" s="4" t="inlineStr">
        <is>
          <t>Vendido</t>
        </is>
      </c>
      <c r="D77" s="4" t="inlineStr">
        <is>
          <t>9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=HYPERLINK("https://www.leilaoonline.com.br/lote/detalhe/10299", "3136")</f>
      </c>
      <c r="B78" s="4" t="s">
        <f>=HYPERLINK("https://www.leilaoonline.com.br/lote/detalhe/10299", " TRANSBOROD SANTAL, FR135621, UND BARRA")</f>
      </c>
      <c r="C78" s="4" t="inlineStr">
        <is>
          <t>Não vendido</t>
        </is>
      </c>
      <c r="D78" s="4" t="inlineStr">
        <is>
          <t>59</t>
        </is>
      </c>
      <c r="E78" s="5" t="inlineStr">
        <is>
          <t>9.250,00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=HYPERLINK("https://www.leilaoonline.com.br/lote/detalhe/10302", "3137")</f>
      </c>
      <c r="B79" s="4" t="s">
        <f>=HYPERLINK("https://www.leilaoonline.com.br/lote/detalhe/10302", " TUBOS DE FIBRA DE 6"  6 METROS, APROX.90 PÇS E SUCATA  ALUMINIO FERRO, S/FR, UND BARRA ")</f>
      </c>
      <c r="C79" s="4" t="inlineStr">
        <is>
          <t>Não vendido</t>
        </is>
      </c>
      <c r="D79" s="4" t="inlineStr">
        <is>
          <t>41</t>
        </is>
      </c>
      <c r="E79" s="5" t="inlineStr">
        <is>
          <t>7.750,00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=HYPERLINK("https://www.leilaoonline.com.br/lote/detalhe/10301", "3138")</f>
      </c>
      <c r="B80" s="4" t="s">
        <f>=HYPERLINK("https://www.leilaoonline.com.br/lote/detalhe/10301", " CARRETINHA SERV. DIVERSOS, FR103720, UND BARRA (FAZ BOSQUE)")</f>
      </c>
      <c r="C80" s="4" t="inlineStr">
        <is>
          <t>Vendido</t>
        </is>
      </c>
      <c r="D80" s="4" t="inlineStr">
        <is>
          <t>7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=HYPERLINK("https://www.leilaoonline.com.br/lote/detalhe/10300", "3139")</f>
      </c>
      <c r="B81" s="4" t="s">
        <f>=HYPERLINK("https://www.leilaoonline.com.br/lote/detalhe/10300", " 2 MOTO BOMBA E 2 MOTOR WEG, PAT.079598, UND BARRA ( FAZ BOSQUE)")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=HYPERLINK("https://www.leilaoonline.com.br/lote/detalhe/10303", "3140")</f>
      </c>
      <c r="B82" s="4" t="s">
        <f>=HYPERLINK("https://www.leilaoonline.com.br/lote/detalhe/10303", " MATERIAL CONSTRUÇÃO DIVERSOS, S/FR, UND BARRA (FAZ BOSQUE)")</f>
      </c>
      <c r="C82" s="4" t="inlineStr">
        <is>
          <t>Vendido</t>
        </is>
      </c>
      <c r="D82" s="4" t="inlineStr">
        <is>
          <t>2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=HYPERLINK("https://www.leilaoonline.com.br/lote/detalhe/10304", "3141")</f>
      </c>
      <c r="B83" s="4" t="s">
        <f>=HYPERLINK("https://www.leilaoonline.com.br/lote/detalhe/10304", " CAMINHÃO M. BENZ COM TANQUE E EQUIPAMENTOS 2635 6X4 - ANO 1996/1996, PLACA BUR9951, FR72884/FR72569, UND BARRA")</f>
      </c>
      <c r="C83" s="4" t="inlineStr">
        <is>
          <t>Não vendido</t>
        </is>
      </c>
      <c r="D83" s="4" t="inlineStr">
        <is>
          <t>72</t>
        </is>
      </c>
      <c r="E83" s="5" t="inlineStr">
        <is>
          <t>55.000,00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=HYPERLINK("https://www.leilaoonline.com.br/lote/detalhe/10309", "3142")</f>
      </c>
      <c r="B84" s="4" t="s">
        <f>=HYPERLINK("https://www.leilaoonline.com.br/lote/detalhe/10309", " CAMINHÃO M. BENZ 1313 TOCO, ANO 1984/1984, PLACA BWT3265, FR105100, UND BARRA (SEM MUNCK E CARROCERIA)")</f>
      </c>
      <c r="C84" s="4" t="inlineStr">
        <is>
          <t>Vendido</t>
        </is>
      </c>
      <c r="D84" s="4" t="inlineStr">
        <is>
          <t>37</t>
        </is>
      </c>
      <c r="E84" s="5" t="inlineStr">
        <is>
          <t>26.500,00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=HYPERLINK("https://www.leilaoonline.com.br/lote/detalhe/10305", "3143")</f>
      </c>
      <c r="B85" s="4" t="s">
        <f>=HYPERLINK("https://www.leilaoonline.com.br/lote/detalhe/10305", " CAMINHONETE CHEVROLET S10 4X4, ANO 2011/2011 PLACA EDM9236, FR105025, DIESEL, UND BARRA")</f>
      </c>
      <c r="C85" s="4" t="inlineStr">
        <is>
          <t>Não vendido</t>
        </is>
      </c>
      <c r="D85" s="4" t="inlineStr">
        <is>
          <t>72</t>
        </is>
      </c>
      <c r="E85" s="5" t="inlineStr">
        <is>
          <t>34.250,00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=HYPERLINK("https://www.leilaoonline.com.br/lote/detalhe/10307", "3145")</f>
      </c>
      <c r="B86" s="4" t="s">
        <f>=HYPERLINK("https://www.leilaoonline.com.br/lote/detalhe/10307", " COMPRESSOR, S/FR, UND BARRA (POSTO COMB)")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1.700,00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=HYPERLINK("https://www.leilaoonline.com.br/lote/detalhe/10306", "3146")</f>
      </c>
      <c r="B87" s="4" t="s">
        <f>=HYPERLINK("https://www.leilaoonline.com.br/lote/detalhe/10306", " COMPRESSOR  E UM GERADOR, S/FR, UND BARRA (CASA DA VINHAÇA)")</f>
      </c>
      <c r="C87" s="4" t="inlineStr">
        <is>
          <t>Vendido</t>
        </is>
      </c>
      <c r="D87" s="4" t="inlineStr">
        <is>
          <t>10</t>
        </is>
      </c>
      <c r="E87" s="5" t="inlineStr">
        <is>
          <t>1.700,00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=HYPERLINK("https://www.leilaoonline.com.br/lote/detalhe/10310", "3147")</f>
      </c>
      <c r="B88" s="4" t="s">
        <f>=HYPERLINK("https://www.leilaoonline.com.br/lote/detalhe/10310", " REBOQUE RODOVIARIA 7,60M (COM HIDRO HOLL), ANO 1983/1983, PLACA BWT3135, FR96526, UND BARRA ")</f>
      </c>
      <c r="C88" s="4" t="inlineStr">
        <is>
          <t>Vendido</t>
        </is>
      </c>
      <c r="D88" s="4" t="inlineStr">
        <is>
          <t>45</t>
        </is>
      </c>
      <c r="E88" s="5" t="inlineStr">
        <is>
          <t>7.350,00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=HYPERLINK("https://www.leilaoonline.com.br/lote/detalhe/10308", "3148")</f>
      </c>
      <c r="B89" s="4" t="s">
        <f>=HYPERLINK("https://www.leilaoonline.com.br/lote/detalhe/10308", " 2 TANQUE DE FIBRA - 1 DE 6 MIL E 1 2000 MIL LITROS APROX, S/FR, UND BARRA (CASA DE VINHAÇA)")</f>
      </c>
      <c r="C89" s="4" t="inlineStr">
        <is>
          <t>Vendido</t>
        </is>
      </c>
      <c r="D89" s="4" t="inlineStr">
        <is>
          <t>23</t>
        </is>
      </c>
      <c r="E89" s="5" t="inlineStr">
        <is>
          <t>2.800,00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=HYPERLINK("https://www.leilaoonline.com.br/lote/detalhe/10311", "3149")</f>
      </c>
      <c r="B90" s="4" t="s">
        <f>=HYPERLINK("https://www.leilaoonline.com.br/lote/detalhe/10311", " 2 TANQUES DE FIBRA - 1 DE 4000 MIL E 1 DE 2000 MIL LITROS APROX, S/FR, UNDBARRA  (CASA DE VINHAÇA)")</f>
      </c>
      <c r="C90" s="4" t="inlineStr">
        <is>
          <t>Não vendido</t>
        </is>
      </c>
      <c r="D90" s="4" t="inlineStr">
        <is>
          <t>18</t>
        </is>
      </c>
      <c r="E90" s="5" t="inlineStr">
        <is>
          <t>2.200,00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=HYPERLINK("https://www.leilaoonline.com.br/lote/detalhe/10312", "3150")</f>
      </c>
      <c r="B91" s="4" t="s">
        <f>=HYPERLINK("https://www.leilaoonline.com.br/lote/detalhe/10312", " 1 TANQUE VERTICAL 6000 LITROS APROX.(EICA 92)")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=HYPERLINK("https://www.leilaoonline.com.br/lote/detalhe/10313", "3158")</f>
      </c>
      <c r="B92" s="4" t="s">
        <f>=HYPERLINK("https://www.leilaoonline.com.br/lote/detalhe/10313", " TUBOS DE EVAROÇÃO INOX E OUTROS, PESO ESTIMADO 2,5 TON, (VENDA  POR LOTE), UND BARRA")</f>
      </c>
      <c r="C92" s="4" t="inlineStr">
        <is>
          <t>Vendido</t>
        </is>
      </c>
      <c r="D92" s="4" t="inlineStr">
        <is>
          <t>44</t>
        </is>
      </c>
      <c r="E92" s="5" t="inlineStr">
        <is>
          <t>9.000,00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=HYPERLINK("https://www.leilaoonline.com.br/lote/detalhe/10377", "3159")</f>
      </c>
      <c r="B93" s="4" t="s">
        <f>=HYPERLINK("https://www.leilaoonline.com.br/lote/detalhe/10377", "80 TUBOS  DE APROX. 20" COMPRIMENTO 6 METROS, S/FR, LOC: UND  BARRA ( VENDA POR LOTE ) (FAZENDA ITAÚNA A 30 KM DA USINA)")</f>
      </c>
      <c r="C93" s="4" t="inlineStr">
        <is>
          <t>Vendido</t>
        </is>
      </c>
      <c r="D93" s="4" t="inlineStr">
        <is>
          <t>52</t>
        </is>
      </c>
      <c r="E93" s="5" t="inlineStr">
        <is>
          <t>34.000,00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=HYPERLINK("https://www.leilaoonline.com.br/lote/detalhe/10378", "3160")</f>
      </c>
      <c r="B94" s="4" t="s">
        <f>=HYPERLINK("https://www.leilaoonline.com.br/lote/detalhe/10378", "40 TUBOS DE AÇO CARBONO SEM USO APROX. 13" COMPRIMENTO 6 METROS, S/FR, LOC: UND BARRA ( VENDA POR LOTE ) (FAZENDA ITAÚNA A 30 KM)")</f>
      </c>
      <c r="C94" s="4" t="inlineStr">
        <is>
          <t>Vendido</t>
        </is>
      </c>
      <c r="D94" s="4" t="inlineStr">
        <is>
          <t>79</t>
        </is>
      </c>
      <c r="E94" s="5" t="inlineStr">
        <is>
          <t>46.500,00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=HYPERLINK("https://www.leilaoonline.com.br/lote/detalhe/10379", "3161")</f>
      </c>
      <c r="B95" s="4" t="s">
        <f>=HYPERLINK("https://www.leilaoonline.com.br/lote/detalhe/10379", "COCHO DE AÇO CARBONO, S/FR, UND BARRA(FAZENDA ITAÚNA A 30 KM)")</f>
      </c>
      <c r="C95" s="4" t="inlineStr">
        <is>
          <t>Vendido</t>
        </is>
      </c>
      <c r="D95" s="4" t="inlineStr">
        <is>
          <t>14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=HYPERLINK("https://www.leilaoonline.com.br/lote/detalhe/10380", "3162")</f>
      </c>
      <c r="B96" s="4" t="s">
        <f>=HYPERLINK("https://www.leilaoonline.com.br/lote/detalhe/10380", "1 TON SUCATA MADEIRA, S/FR, UND BARRA")</f>
      </c>
      <c r="C96" s="4" t="inlineStr">
        <is>
          <t>Vendido</t>
        </is>
      </c>
      <c r="D96" s="4" t="inlineStr">
        <is>
          <t>4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=HYPERLINK("https://www.leilaoonline.com.br/lote/detalhe/10382", "3163")</f>
      </c>
      <c r="B97" s="4" t="s">
        <f>=HYPERLINK("https://www.leilaoonline.com.br/lote/detalhe/10382", " VÁLVULAS  8 TON DE SUCATA EM GERAL, S/FR, UND BARRA")</f>
      </c>
      <c r="C97" s="4" t="inlineStr">
        <is>
          <t>Vendido</t>
        </is>
      </c>
      <c r="D97" s="4" t="inlineStr">
        <is>
          <t>38</t>
        </is>
      </c>
      <c r="E97" s="5" t="inlineStr">
        <is>
          <t>6.300,00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=HYPERLINK("https://www.leilaoonline.com.br/lote/detalhe/10413", "3164")</f>
      </c>
      <c r="B98" s="4" t="s">
        <f>=HYPERLINK("https://www.leilaoonline.com.br/lote/detalhe/10413", "GRADE LEVE COM 48 DISCOS DIAM 800MM COR AMARELA ,FR103169, IMOB42900, UND BARRA")</f>
      </c>
      <c r="C98" s="4" t="inlineStr">
        <is>
          <t>Não vendido</t>
        </is>
      </c>
      <c r="D98" s="4" t="inlineStr">
        <is>
          <t>37</t>
        </is>
      </c>
      <c r="E98" s="5" t="inlineStr">
        <is>
          <t>7.150,00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=HYPERLINK("https://www.leilaoonline.com.br/lote/detalhe/10432", "3165")</f>
      </c>
      <c r="B99" s="4" t="s">
        <f>=HYPERLINK("https://www.leilaoonline.com.br/lote/detalhe/10432", " 340 ITENS DIVERSOS - IMPLEMENTOS - VEJA DESCRITIVO DE ITENS, UND BOM RETIRO")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=HYPERLINK("https://www.leilaoonline.com.br/lote/detalhe/10431", "3166")</f>
      </c>
      <c r="B100" s="4" t="s">
        <f>=HYPERLINK("https://www.leilaoonline.com.br/lote/detalhe/10431", " 251 ITENS DIVERSOS - INFORMÁTICA - VEJA DESCRITIVO DE ITENS, UND BOM RETIRO")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=HYPERLINK("https://www.leilaoonline.com.br/lote/detalhe/10429", "3167")</f>
      </c>
      <c r="B101" s="4" t="s">
        <f>=HYPERLINK("https://www.leilaoonline.com.br/lote/detalhe/10429", " ITENS DIVERSOS - INSETICIDAS - VEJA DESCRITIVO DE ITENS, UND BOM RETIRO")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=HYPERLINK("https://www.leilaoonline.com.br/lote/detalhe/10433", "3168")</f>
      </c>
      <c r="B102" s="4" t="s">
        <f>=HYPERLINK("https://www.leilaoonline.com.br/lote/detalhe/10433", " 45 ITENS DIVERSOS - LABOLATORIO - VEJA DESCRITIVO DE ITENS, UND BOM RETIRO")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=HYPERLINK("https://www.leilaoonline.com.br/lote/detalhe/10097", "4571")</f>
      </c>
      <c r="B103" s="4" t="s">
        <f>=HYPERLINK("https://www.leilaoonline.com.br/lote/detalhe/10097", "8 VÁLVULAS DE 3 E 2", 1 VÁLVULA DE ALIVIO 4" TUB. DE VINHAÇA , 2 VÁLVULAS DE 12" BORBOLETA  e  APROX. 40 INSTRUMENTO PT100, S/FR UND COSTA PINTO")</f>
      </c>
      <c r="C103" s="4" t="inlineStr">
        <is>
          <t>Vendido</t>
        </is>
      </c>
      <c r="D103" s="4" t="inlineStr">
        <is>
          <t>65</t>
        </is>
      </c>
      <c r="E103" s="5" t="inlineStr">
        <is>
          <t>6.700,00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=HYPERLINK("https://www.leilaoonline.com.br/lote/detalhe/10098", "4572")</f>
      </c>
      <c r="B104" s="4" t="s">
        <f>=HYPERLINK("https://www.leilaoonline.com.br/lote/detalhe/10098", "1 MOTOR ELÉTRICO COM SUPORTE  e 1 REDUTOR PEQUENO SEM INFORMAÇÃO, S/FR UND COSTA PINTO")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=HYPERLINK("https://www.leilaoonline.com.br/lote/detalhe/10099", "4573")</f>
      </c>
      <c r="B105" s="4" t="s">
        <f>=HYPERLINK("https://www.leilaoonline.com.br/lote/detalhe/10099", "5 MAQUINAS DE SOLDA BAMBOZI COR VERMELHA e 5 PEÇAS de CABEÇOTES, S/FR UND COSTA PINTO")</f>
      </c>
      <c r="C105" s="4" t="inlineStr">
        <is>
          <t>Não vendido</t>
        </is>
      </c>
      <c r="D105" s="4" t="inlineStr">
        <is>
          <t>47</t>
        </is>
      </c>
      <c r="E105" s="5" t="inlineStr">
        <is>
          <t>4.900,00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=HYPERLINK("https://www.leilaoonline.com.br/lote/detalhe/10100", "4574")</f>
      </c>
      <c r="B106" s="4" t="s">
        <f>=HYPERLINK("https://www.leilaoonline.com.br/lote/detalhe/10100", "11 PEÇAS BOIA COM MOTOR ACOPLADO, PESO ESTIMADO  4 TON (VENDA POR LOTE), S/FR UND COSTA PINTO")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1.600,00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=HYPERLINK("https://www.leilaoonline.com.br/lote/detalhe/10101", "4575")</f>
      </c>
      <c r="B107" s="4" t="s">
        <f>=HYPERLINK("https://www.leilaoonline.com.br/lote/detalhe/10101", "10 Toneladas - ARQUIVO DE AÇO, PRATELEIRA, S/FR, UND COSTA PINTA PINTO (CLUBE DE CAMPO)")</f>
      </c>
      <c r="C107" s="4" t="inlineStr">
        <is>
          <t>Vendido</t>
        </is>
      </c>
      <c r="D107" s="4" t="inlineStr">
        <is>
          <t>25</t>
        </is>
      </c>
      <c r="E107" s="5" t="inlineStr">
        <is>
          <t>4.350,00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=HYPERLINK("https://www.leilaoonline.com.br/lote/detalhe/10126", "4576")</f>
      </c>
      <c r="B108" s="4" t="s">
        <f>=HYPERLINK("https://www.leilaoonline.com.br/lote/detalhe/10126", "RECHEIO DE TORRE, S/FR, UND COSTA PINTO")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=HYPERLINK("https://www.leilaoonline.com.br/lote/detalhe/10384", "4577")</f>
      </c>
      <c r="B109" s="4" t="s">
        <f>=HYPERLINK("https://www.leilaoonline.com.br/lote/detalhe/10384", "MOBILIÁRIO E BALÇÕES PARA RESTAURANTES, S/FR, UND COSTA PINTO VEJA DESCRITIVO DE ITENS")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9.500,00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=HYPERLINK("https://www.leilaoonline.com.br/lote/detalhe/10398", "4578")</f>
      </c>
      <c r="B110" s="4" t="s">
        <f>=HYPERLINK("https://www.leilaoonline.com.br/lote/detalhe/10398", "690 BOMBONAS DE PLÁSTICO SEM USO CAPACIDADE DE 250 lts COR VERDE, S/FR, UND COSTA PINTA")</f>
      </c>
      <c r="C110" s="4" t="inlineStr">
        <is>
          <t>Não vendido</t>
        </is>
      </c>
      <c r="D110" s="4" t="inlineStr">
        <is>
          <t>122</t>
        </is>
      </c>
      <c r="E110" s="5" t="inlineStr">
        <is>
          <t>18.900,00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=HYPERLINK("https://www.leilaoonline.com.br/lote/detalhe/10435", "4579")</f>
      </c>
      <c r="B111" s="4" t="s">
        <f>=HYPERLINK("https://www.leilaoonline.com.br/lote/detalhe/10435", " 814 ITENS DIVERSOS - MAQUINAS PESADAS - VEJA DESCRITIVO DE ITENS, UND BOM RETIRO")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=HYPERLINK("https://www.leilaoonline.com.br/lote/detalhe/10436", "4580")</f>
      </c>
      <c r="B112" s="4" t="s">
        <f>=HYPERLINK("https://www.leilaoonline.com.br/lote/detalhe/10436", " 220 ITENS DIVERSOS - MATERIAL FERROSO - VEJA DESCRITIVO DE ITENS, UND BOM RETIRO")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2.550,00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=HYPERLINK("https://www.leilaoonline.com.br/lote/detalhe/10434", "4581")</f>
      </c>
      <c r="B113" s="4" t="s">
        <f>=HYPERLINK("https://www.leilaoonline.com.br/lote/detalhe/10434", " 18 ITENS DIVERSOS - MEDIÇÃO - VEJA DESCRITIVO DE ITENS, UND BOM RETIRO")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=HYPERLINK("https://www.leilaoonline.com.br/lote/detalhe/10437", "4582")</f>
      </c>
      <c r="B114" s="4" t="s">
        <f>=HYPERLINK("https://www.leilaoonline.com.br/lote/detalhe/10437", " 177 ITENS DIVERSOS - FERRAMENTARIA - VEJA DESCRITIVO DE ITENS, UND BOM RETIRO")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650,00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=HYPERLINK("https://www.leilaoonline.com.br/lote/detalhe/10332", "5221")</f>
      </c>
      <c r="B115" s="4" t="s">
        <f>=HYPERLINK("https://www.leilaoonline.com.br/lote/detalhe/10332", " TRANSBORDO SANTAL 12T, ANO 1995, FR70601, UND BONFIM")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1.350,00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=HYPERLINK("https://www.leilaoonline.com.br/lote/detalhe/10326", "5410")</f>
      </c>
      <c r="B116" s="4" t="s">
        <f>=HYPERLINK("https://www.leilaoonline.com.br/lote/detalhe/10326", " REBOQUE CAMAQ 7,50M CANA INTEIRA, ANO 1994/ 1994, PLACA BKE4165, FR121205, UND BONFIM")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=HYPERLINK("https://www.leilaoonline.com.br/lote/detalhe/10324", "5488")</f>
      </c>
      <c r="B117" s="4" t="s">
        <f>=HYPERLINK("https://www.leilaoonline.com.br/lote/detalhe/10324", " REBOQUE FACCHINI 7,50M CANA INTEIRA, ANO 1994/1994, PLACA BKE4123, FR121170, UND BONFIM")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=HYPERLINK("https://www.leilaoonline.com.br/lote/detalhe/10325", "5490")</f>
      </c>
      <c r="B118" s="4" t="s">
        <f>=HYPERLINK("https://www.leilaoonline.com.br/lote/detalhe/10325", " REBOQUE RODOVIARIA 7,60M CANA INTEIRA, ANO 1988/1988, PLACA BKE3285, FR121038, UND BONFIM")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=HYPERLINK("https://www.leilaoonline.com.br/lote/detalhe/10334", "5491")</f>
      </c>
      <c r="B119" s="4" t="s">
        <f>=HYPERLINK("https://www.leilaoonline.com.br/lote/detalhe/10334", " TRANSBORDO SANTAL 8T, FR91321, UND BONFIM")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=HYPERLINK("https://www.leilaoonline.com.br/lote/detalhe/10329", "5531")</f>
      </c>
      <c r="B120" s="4" t="s">
        <f>=HYPERLINK("https://www.leilaoonline.com.br/lote/detalhe/10329", " REBOQUE FACCHINI 7,50M CANA INTEIRA, ANO 1982/1982, PLACA BKE6680, FR121280, UND BONFIM")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2.050,00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=HYPERLINK("https://www.leilaoonline.com.br/lote/detalhe/10330", "5532")</f>
      </c>
      <c r="B121" s="4" t="s">
        <f>=HYPERLINK("https://www.leilaoonline.com.br/lote/detalhe/10330", " REBOQUE CAMAQ 7,50M CANA INTEIRA, ANO 1991/1991, PLACA BKE6780, FR121091, APENAS REBOQUE, UND BONFIM")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2.650,00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=HYPERLINK("https://www.leilaoonline.com.br/lote/detalhe/10328", "5533")</f>
      </c>
      <c r="B122" s="4" t="s">
        <f>=HYPERLINK("https://www.leilaoonline.com.br/lote/detalhe/10328", " REBOQUE RODOVIARIA 7,60M CANA INTEIRA, ANO 1988/1988, PLACA BKE3278, FR121035, UND BONFIM")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2.650,00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=HYPERLINK("https://www.leilaoonline.com.br/lote/detalhe/10338", "5534")</f>
      </c>
      <c r="B123" s="4" t="s">
        <f>=HYPERLINK("https://www.leilaoonline.com.br/lote/detalhe/10338", " TRANSBORDO SANTAL 12 T, ANO 2013, FR123811, UND BONFIM")</f>
      </c>
      <c r="C123" s="4" t="inlineStr">
        <is>
          <t>Não vendido</t>
        </is>
      </c>
      <c r="D123" s="4" t="inlineStr">
        <is>
          <t>38</t>
        </is>
      </c>
      <c r="E123" s="5" t="inlineStr">
        <is>
          <t>6.700,00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=HYPERLINK("https://www.leilaoonline.com.br/lote/detalhe/10340", "5535")</f>
      </c>
      <c r="B124" s="4" t="s">
        <f>=HYPERLINK("https://www.leilaoonline.com.br/lote/detalhe/10340", " TRANSBORDO SANTAL 12 T, ANO2015, FR123812, UND BONFIM")</f>
      </c>
      <c r="C124" s="4" t="inlineStr">
        <is>
          <t>Não vendido</t>
        </is>
      </c>
      <c r="D124" s="4" t="inlineStr">
        <is>
          <t>34</t>
        </is>
      </c>
      <c r="E124" s="5" t="inlineStr">
        <is>
          <t>6.100,00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=HYPERLINK("https://www.leilaoonline.com.br/lote/detalhe/10337", "5536")</f>
      </c>
      <c r="B125" s="4" t="s">
        <f>=HYPERLINK("https://www.leilaoonline.com.br/lote/detalhe/10337", " TRANSBORDO SMR 10500 10 T, ANO 2008, FR123709, UND BONFIM")</f>
      </c>
      <c r="C125" s="4" t="inlineStr">
        <is>
          <t>Não vendido</t>
        </is>
      </c>
      <c r="D125" s="4" t="inlineStr">
        <is>
          <t>21</t>
        </is>
      </c>
      <c r="E125" s="5" t="inlineStr">
        <is>
          <t>3.850,00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=HYPERLINK("https://www.leilaoonline.com.br/lote/detalhe/10335", "5537")</f>
      </c>
      <c r="B126" s="4" t="s">
        <f>=HYPERLINK("https://www.leilaoonline.com.br/lote/detalhe/10335", " TRANSBORDO SMR 10500 10 T, ANO 2013, FR123719, UND BONFIM")</f>
      </c>
      <c r="C126" s="4" t="inlineStr">
        <is>
          <t>Não vendido</t>
        </is>
      </c>
      <c r="D126" s="4" t="inlineStr">
        <is>
          <t>18</t>
        </is>
      </c>
      <c r="E126" s="5" t="inlineStr">
        <is>
          <t>3.550,00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=HYPERLINK("https://www.leilaoonline.com.br/lote/detalhe/10333", "5538")</f>
      </c>
      <c r="B127" s="4" t="s">
        <f>=HYPERLINK("https://www.leilaoonline.com.br/lote/detalhe/10333", " TRANSBORDO SMR 10500 10 T, ANO 2008, FR123716, UND BONFIM")</f>
      </c>
      <c r="C127" s="4" t="inlineStr">
        <is>
          <t>Não vendido</t>
        </is>
      </c>
      <c r="D127" s="4" t="inlineStr">
        <is>
          <t>14</t>
        </is>
      </c>
      <c r="E127" s="5" t="inlineStr">
        <is>
          <t>2.800,00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=HYPERLINK("https://www.leilaoonline.com.br/lote/detalhe/10336", "5539")</f>
      </c>
      <c r="B128" s="4" t="s">
        <f>=HYPERLINK("https://www.leilaoonline.com.br/lote/detalhe/10336", " TRANSBORDO SMR 10500 10 T, ANO 2008, FR123698, UND BONFIM")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3.100,00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=HYPERLINK("https://www.leilaoonline.com.br/lote/detalhe/10331", "5540")</f>
      </c>
      <c r="B129" s="4" t="s">
        <f>=HYPERLINK("https://www.leilaoonline.com.br/lote/detalhe/10331", " TRANSBORDO SANTAL 12T, ANO 2008, FR139240, UND BONFIM")</f>
      </c>
      <c r="C129" s="4" t="inlineStr">
        <is>
          <t>Não vendido</t>
        </is>
      </c>
      <c r="D129" s="4" t="inlineStr">
        <is>
          <t>20</t>
        </is>
      </c>
      <c r="E129" s="5" t="inlineStr">
        <is>
          <t>3.850,00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=HYPERLINK("https://www.leilaoonline.com.br/lote/detalhe/10283", "5541")</f>
      </c>
      <c r="B130" s="4" t="s">
        <f>=HYPERLINK("https://www.leilaoonline.com.br/lote/detalhe/10283", " CAMINHÃO MERCEDES BENZ 2219 6X4, ANO 1986/1986, PLACA BKE5542, FR119461, UND BONFIM")</f>
      </c>
      <c r="C130" s="4" t="inlineStr">
        <is>
          <t>Não vendido</t>
        </is>
      </c>
      <c r="D130" s="4" t="inlineStr">
        <is>
          <t>37</t>
        </is>
      </c>
      <c r="E130" s="5" t="inlineStr">
        <is>
          <t>17.500,00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=HYPERLINK("https://www.leilaoonline.com.br/lote/detalhe/10341", "5542")</f>
      </c>
      <c r="B131" s="4" t="s">
        <f>=HYPERLINK("https://www.leilaoonline.com.br/lote/detalhe/10341", " HIDROROLL, ANO 1998,FR117115, UND BONFIM")</f>
      </c>
      <c r="C131" s="4" t="inlineStr">
        <is>
          <t>Vendido</t>
        </is>
      </c>
      <c r="D131" s="4" t="inlineStr">
        <is>
          <t>19</t>
        </is>
      </c>
      <c r="E131" s="5" t="inlineStr">
        <is>
          <t>3.450,00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=HYPERLINK("https://www.leilaoonline.com.br/lote/detalhe/10327", "5543")</f>
      </c>
      <c r="B132" s="4" t="s">
        <f>=HYPERLINK("https://www.leilaoonline.com.br/lote/detalhe/10327", " REBOQUE FACCHINI 7,50 M CANA INTEIRA, ANO 1995/1995, PLACA BKE4564, FR121233, UND BONFIM")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2.050,00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=HYPERLINK("https://www.leilaoonline.com.br/lote/detalhe/10339", "5544")</f>
      </c>
      <c r="B133" s="4" t="s">
        <f>=HYPERLINK("https://www.leilaoonline.com.br/lote/detalhe/10339", " HIDROROLL, ANO 1991, FR117114, PLACA BKE6443, UND BONFIM")</f>
      </c>
      <c r="C133" s="4" t="inlineStr">
        <is>
          <t>Não vendido</t>
        </is>
      </c>
      <c r="D133" s="4" t="inlineStr">
        <is>
          <t>33</t>
        </is>
      </c>
      <c r="E133" s="5" t="inlineStr">
        <is>
          <t>5.650,00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=HYPERLINK("https://www.leilaoonline.com.br/lote/detalhe/10438", "5545")</f>
      </c>
      <c r="B134" s="4" t="s">
        <f>=HYPERLINK("https://www.leilaoonline.com.br/lote/detalhe/10438", " 683 ITENS DIVERSOS - MOTORES - VEJA DESCRITIVO DE ITENS, UND BOM RETIRO")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=HYPERLINK("https://www.leilaoonline.com.br/lote/detalhe/10439", "5546")</f>
      </c>
      <c r="B135" s="4" t="s">
        <f>=HYPERLINK("https://www.leilaoonline.com.br/lote/detalhe/10439", " ITENS DIVERSOS - NÃO FERROSO - VEJA DESCRITIVO DE ITENS, UND BOM RETIRO")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3.200,00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=HYPERLINK("https://www.leilaoonline.com.br/lote/detalhe/10440", "5547")</f>
      </c>
      <c r="B136" s="4" t="s">
        <f>=HYPERLINK("https://www.leilaoonline.com.br/lote/detalhe/10440", " 50 ITENS DIVERSOS - ÓLEOS - VEJA DESCRITIVO DE ITENS, UND BOM RETIRO")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1.250,00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=HYPERLINK("https://www.leilaoonline.com.br/lote/detalhe/10441", "5548")</f>
      </c>
      <c r="B137" s="4" t="s">
        <f>=HYPERLINK("https://www.leilaoonline.com.br/lote/detalhe/10441", " 73 ITENS DIVERSOS - ROLAMENTOS - VEJA DESCRITIVO DE ITENS, UND BOM RETIRO")</f>
      </c>
      <c r="C137" s="4" t="inlineStr">
        <is>
          <t>Não vendido</t>
        </is>
      </c>
      <c r="D137" s="4" t="inlineStr">
        <is>
          <t>7</t>
        </is>
      </c>
      <c r="E137" s="5" t="inlineStr">
        <is>
          <t>3.100,00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=HYPERLINK("https://www.leilaoonline.com.br/lote/detalhe/10346", "8340")</f>
      </c>
      <c r="B138" s="4" t="s">
        <f>=HYPERLINK("https://www.leilaoonline.com.br/lote/detalhe/10346", "3 BOMBA, S/FR, UND RAFARD")</f>
      </c>
      <c r="C138" s="4" t="inlineStr">
        <is>
          <t>Vendido</t>
        </is>
      </c>
      <c r="D138" s="4" t="inlineStr">
        <is>
          <t>13</t>
        </is>
      </c>
      <c r="E138" s="5" t="inlineStr">
        <is>
          <t>1.500,00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=HYPERLINK("https://www.leilaoonline.com.br/lote/detalhe/10345", "8343")</f>
      </c>
      <c r="B139" s="4" t="s">
        <f>=HYPERLINK("https://www.leilaoonline.com.br/lote/detalhe/10345", "DIVERSAS PEÇAS BOMBAS, PATR. 209384/066523/209622/209618/066637/069849/208370/066244/066334/066456/066177, UND RAFARD")</f>
      </c>
      <c r="C139" s="4" t="inlineStr">
        <is>
          <t>Vendido</t>
        </is>
      </c>
      <c r="D139" s="4" t="inlineStr">
        <is>
          <t>33</t>
        </is>
      </c>
      <c r="E139" s="5" t="inlineStr">
        <is>
          <t>7.150,00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=HYPERLINK("https://www.leilaoonline.com.br/lote/detalhe/10348", "9181")</f>
      </c>
      <c r="B140" s="4" t="s">
        <f>=HYPERLINK("https://www.leilaoonline.com.br/lote/detalhe/10348", " PEÇAS DIVERSAS PARA COLHEDORA, S/FR, UND SÃO FRANCISCO")</f>
      </c>
      <c r="C140" s="4" t="inlineStr">
        <is>
          <t>Não vendido</t>
        </is>
      </c>
      <c r="D140" s="4" t="inlineStr">
        <is>
          <t>22</t>
        </is>
      </c>
      <c r="E140" s="5" t="inlineStr">
        <is>
          <t>3.900,00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=HYPERLINK("https://www.leilaoonline.com.br/lote/detalhe/10344", "9182")</f>
      </c>
      <c r="B141" s="4" t="s">
        <f>=HYPERLINK("https://www.leilaoonline.com.br/lote/detalhe/10344", " PISTÕES DIVERSOS E BANCOS, S/FR, UND SÃO FRANISCO")</f>
      </c>
      <c r="C141" s="4" t="inlineStr">
        <is>
          <t>Não vendido</t>
        </is>
      </c>
      <c r="D141" s="4" t="inlineStr">
        <is>
          <t>8</t>
        </is>
      </c>
      <c r="E141" s="5" t="inlineStr">
        <is>
          <t>1.400,00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=HYPERLINK("https://www.leilaoonline.com.br/lote/detalhe/10102", "9191")</f>
      </c>
      <c r="B142" s="4" t="s">
        <f>=HYPERLINK("https://www.leilaoonline.com.br/lote/detalhe/10102", "200 ARMÁRIOS DE AÇO, 70 BELHICHES, 200 CADEIRAS, 50 MESAS 2 GELADEIRAS INOX e 1 FREEZER, S/FR, UND SÃO FRANCISCO")</f>
      </c>
      <c r="C142" s="4" t="inlineStr">
        <is>
          <t>Vendido</t>
        </is>
      </c>
      <c r="D142" s="4" t="inlineStr">
        <is>
          <t>37</t>
        </is>
      </c>
      <c r="E142" s="5" t="inlineStr">
        <is>
          <t>8.950,00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=HYPERLINK("https://www.leilaoonline.com.br/lote/detalhe/10347", "9192")</f>
      </c>
      <c r="B143" s="4" t="s">
        <f>=HYPERLINK("https://www.leilaoonline.com.br/lote/detalhe/10347", " REDUTOR SAUER, IMOB. 96845, UND SÃO FRANCISCO")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=HYPERLINK("https://www.leilaoonline.com.br/lote/detalhe/10349", "9193")</f>
      </c>
      <c r="B144" s="4" t="s">
        <f>=HYPERLINK("https://www.leilaoonline.com.br/lote/detalhe/10349", " REDUTOR FALK GRANDE AZUL, IMOB. 96862, UND SÃO FRANCISCO")</f>
      </c>
      <c r="C144" s="4" t="inlineStr">
        <is>
          <t>Vendido</t>
        </is>
      </c>
      <c r="D144" s="4" t="inlineStr">
        <is>
          <t>2</t>
        </is>
      </c>
      <c r="E144" s="5" t="inlineStr">
        <is>
          <t>900,00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=HYPERLINK("https://www.leilaoonline.com.br/lote/detalhe/10350", "9194")</f>
      </c>
      <c r="B145" s="4" t="s">
        <f>=HYPERLINK("https://www.leilaoonline.com.br/lote/detalhe/10350", " 1 TURBINA  IMOB179456 E 1 MOTOR ELÉTRICO  IMOB117664, UND SÃO FRANCISCO")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1.350,00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=HYPERLINK("https://www.leilaoonline.com.br/lote/detalhe/10352", "9195")</f>
      </c>
      <c r="B146" s="4" t="s">
        <f>=HYPERLINK("https://www.leilaoonline.com.br/lote/detalhe/10352", " 2 VÁLVULAS, 3 CESTOS DE CENTRIFUGAS,1 TROCADOR DE CALOR E 5 EXTRATOR DE BOMBA, UND SÃO FRANCISCO")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=HYPERLINK("https://www.leilaoonline.com.br/lote/detalhe/10351", "9196")</f>
      </c>
      <c r="B147" s="4" t="s">
        <f>=HYPERLINK("https://www.leilaoonline.com.br/lote/detalhe/10351", " 1 GIRAFA PARA 1 TON E TELHAS DE ZINCO PESO ESTIMADO 500 KG, UND SÃO FRANCISCO")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1.300,00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=HYPERLINK("https://www.leilaoonline.com.br/lote/detalhe/10442", "9197")</f>
      </c>
      <c r="B148" s="4" t="s">
        <f>=HYPERLINK("https://www.leilaoonline.com.br/lote/detalhe/10442", " 319 ITENS DIVERSOS - TRATOR M.F E OUTROS - VEJA DESCRITIVO DE ITENS, UND BOM RETIRO")</f>
      </c>
      <c r="C148" s="4" t="inlineStr">
        <is>
          <t>Não vendido</t>
        </is>
      </c>
      <c r="D148" s="4" t="inlineStr">
        <is>
          <t>7</t>
        </is>
      </c>
      <c r="E148" s="5" t="inlineStr">
        <is>
          <t>1.450,00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=HYPERLINK("https://www.leilaoonline.com.br/lote/detalhe/10443", "9198")</f>
      </c>
      <c r="B149" s="4" t="s">
        <f>=HYPERLINK("https://www.leilaoonline.com.br/lote/detalhe/10443", " 568 ITENS DIVERSOS - TRATOR VALTRA - VEJA DESCRITIVO DE ITENS, UND BOM RETIRO")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1.350,00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=HYPERLINK("https://www.leilaoonline.com.br/lote/detalhe/10444", "9199")</f>
      </c>
      <c r="B150" s="4" t="s">
        <f>=HYPERLINK("https://www.leilaoonline.com.br/lote/detalhe/10444", " 224 ITENS DIVERSOS - TURBINAS E CALDEIRAS - VEJA DESCRITIVO DE ITENS, UND BOM RETIRO")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=HYPERLINK("https://www.leilaoonline.com.br/lote/detalhe/10445", "9200")</f>
      </c>
      <c r="B151" s="4" t="s">
        <f>=HYPERLINK("https://www.leilaoonline.com.br/lote/detalhe/10445", " 48 ITENS DIVERSOS - VÁLVULA - VEJA DESCRITIVO DE ITENS, UND BOM RETIRO")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=HYPERLINK("https://www.leilaoonline.com.br/lote/detalhe/10280", "11537")</f>
      </c>
      <c r="B152" s="4" t="s">
        <f>=HYPERLINK("https://www.leilaoonline.com.br/lote/detalhe/10280", " CAMINHÃO M. BENZ BASCULANTE 2219 6X4, ANO 1984/1984, PLACA CWE3742, FR10084, UND SERRA")</f>
      </c>
      <c r="C152" s="4" t="inlineStr">
        <is>
          <t>Vendido</t>
        </is>
      </c>
      <c r="D152" s="4" t="inlineStr">
        <is>
          <t>66</t>
        </is>
      </c>
      <c r="E152" s="5" t="inlineStr">
        <is>
          <t>26.750,00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=HYPERLINK("https://www.leilaoonline.com.br/lote/detalhe/10277", "11538")</f>
      </c>
      <c r="B153" s="4" t="s">
        <f>=HYPERLINK("https://www.leilaoonline.com.br/lote/detalhe/10277", " CAMINHÃO SCÂNIA R113 6X4, ANO 1994/1994, PLACA BWT3401, FR97001, UND SERRA")</f>
      </c>
      <c r="C153" s="4" t="inlineStr">
        <is>
          <t>Vendido</t>
        </is>
      </c>
      <c r="D153" s="4" t="inlineStr">
        <is>
          <t>23</t>
        </is>
      </c>
      <c r="E153" s="5" t="inlineStr">
        <is>
          <t>24.400,00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=HYPERLINK("https://www.leilaoonline.com.br/lote/detalhe/10281", "11539")</f>
      </c>
      <c r="B154" s="4" t="s">
        <f>=HYPERLINK("https://www.leilaoonline.com.br/lote/detalhe/10281", " CAMINHÃO VOLKSWAGEN COMBOIO 15-180 WORKER, ANO 2008/2009, PLACA EAM8481, FR40203, UND SERRA")</f>
      </c>
      <c r="C154" s="4" t="inlineStr">
        <is>
          <t>Não vendido</t>
        </is>
      </c>
      <c r="D154" s="4" t="inlineStr">
        <is>
          <t>71</t>
        </is>
      </c>
      <c r="E154" s="5" t="inlineStr">
        <is>
          <t>39.000,00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=HYPERLINK("https://www.leilaoonline.com.br/lote/detalhe/10282", "11540")</f>
      </c>
      <c r="B155" s="4" t="s">
        <f>=HYPERLINK("https://www.leilaoonline.com.br/lote/detalhe/10282", " HIDROROL (ROLÃO COM MOTOR), ANO 1985/1985, PLACA CVD2551, FR360467, UND SERRA")</f>
      </c>
      <c r="C155" s="4" t="inlineStr">
        <is>
          <t>Não vendido</t>
        </is>
      </c>
      <c r="D155" s="4" t="inlineStr">
        <is>
          <t>36</t>
        </is>
      </c>
      <c r="E155" s="5" t="inlineStr">
        <is>
          <t>9.000,00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=HYPERLINK("https://www.leilaoonline.com.br/lote/detalhe/10278", "11541")</f>
      </c>
      <c r="B156" s="4" t="s">
        <f>=HYPERLINK("https://www.leilaoonline.com.br/lote/detalhe/10278", " CAMINHÃO M. BENZ BAÚ L 2213 6X4, ANO 1981/1981, PLACA BQF2178, FR40314")</f>
      </c>
      <c r="C156" s="4" t="inlineStr">
        <is>
          <t>Não vendido</t>
        </is>
      </c>
      <c r="D156" s="4" t="inlineStr">
        <is>
          <t>59</t>
        </is>
      </c>
      <c r="E156" s="5" t="inlineStr">
        <is>
          <t>25.500,00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=HYPERLINK("https://www.leilaoonline.com.br/lote/detalhe/10279", "11542")</f>
      </c>
      <c r="B157" s="4" t="s">
        <f>=HYPERLINK("https://www.leilaoonline.com.br/lote/detalhe/10279", " PRANCHA 2 EIXOS RANDON, ANO 1989/1989, PLACA BKE6580, FR121067")</f>
      </c>
      <c r="C157" s="4" t="inlineStr">
        <is>
          <t>Vendido</t>
        </is>
      </c>
      <c r="D157" s="4" t="inlineStr">
        <is>
          <t>60</t>
        </is>
      </c>
      <c r="E157" s="5" t="inlineStr">
        <is>
          <t>39.250,00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=HYPERLINK("https://www.leilaoonline.com.br/lote/detalhe/10449", "11543")</f>
      </c>
      <c r="B158" s="4" t="s">
        <f>=HYPERLINK("https://www.leilaoonline.com.br/lote/detalhe/10449", "MADEIRA (PEROBA ROSA E OUTROS), S/FR, UND SERRA")</f>
      </c>
      <c r="C158" s="4" t="inlineStr">
        <is>
          <t>Não vendido</t>
        </is>
      </c>
      <c r="D158" s="4" t="inlineStr">
        <is>
          <t>27</t>
        </is>
      </c>
      <c r="E158" s="5" t="inlineStr">
        <is>
          <t>4.450,00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=HYPERLINK("https://www.leilaoonline.com.br/lote/detalhe/10342", "15267")</f>
      </c>
      <c r="B159" s="4" t="s">
        <f>=HYPERLINK("https://www.leilaoonline.com.br/lote/detalhe/10342", " CAIXA D'AGUA (10.000 LITROS APROXIMADAMENTE), S/FR, UND BOM RETIRO")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=HYPERLINK("https://www.leilaoonline.com.br/lote/detalhe/10446", "15268")</f>
      </c>
      <c r="B160" s="4" t="s">
        <f>=HYPERLINK("https://www.leilaoonline.com.br/lote/detalhe/10446", " 493 ITENS DIVERSOS - VEDAÇÃO - VEJA DESCRITIVO DE ITENS, UND BOM RETIRO")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=HYPERLINK("https://www.leilaoonline.com.br/lote/detalhe/10472", "15269")</f>
      </c>
      <c r="B161" s="4" t="s">
        <f>=HYPERLINK("https://www.leilaoonline.com.br/lote/detalhe/10472", "30 CORREIAS, S/FR, UND BOM RETIRO - VEJA DESCRITIVO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=HYPERLINK("https://www.leilaoonline.com.br/lote/detalhe/10473", "15270")</f>
      </c>
      <c r="B162" s="4" t="s">
        <f>=HYPERLINK("https://www.leilaoonline.com.br/lote/detalhe/10473", "144 MANGUEIRAS E TUBOS, S/FR, UND BOM RETIRO - VEJA DESCRIÇÃO DETALHADA")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=HYPERLINK("https://www.leilaoonline.com.br/lote/detalhe/10383", "16247")</f>
      </c>
      <c r="B163" s="4" t="s">
        <f>=HYPERLINK("https://www.leilaoonline.com.br/lote/detalhe/10383", "4 FREEZER, S/FR, UND SANTA HELENA")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350,00</t>
        </is>
      </c>
      <c r="F1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2026-05-01T19:36:37.00Z</dcterms:created>
  <dc:creator>Tellks Tecnologia</dc:creator>
  <cp:revision>0</cp:revision>
</cp:coreProperties>
</file>