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3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05.09.2017 - MAQS. PESADAS • CAMINHÕES • VANS • CABOS DE COBRE • FIBRA OPTICA • TUBOS • RO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05/09/2017 14:03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=HYPERLINK("https://www.leilaoonline.com.br/lote/detalhe/10186", "001")</f>
      </c>
      <c r="B11" s="4" t="s">
        <f>=HYPERLINK("https://www.leilaoonline.com.br/lote/detalhe/10186", " MUT-007-2017 - VOLKSWAGEN/GOL 1.0 - GOL - ANO: 2007 - LOC.: Mina da Mutuca (Nova Lima/MG)")</f>
      </c>
      <c r="C11" s="4" t="inlineStr">
        <is>
          <t>Vendido</t>
        </is>
      </c>
      <c r="D11" s="4" t="inlineStr">
        <is>
          <t>12</t>
        </is>
      </c>
      <c r="E11" s="5" t="inlineStr">
        <is>
          <t>2.800,00</t>
        </is>
      </c>
      <c r="F11" s="4" t="inlineStr">
        <is>
          <t>150.00</t>
        </is>
      </c>
    </row>
    <row collapsed="false" customFormat="false" customHeight="false" hidden="false" ht="12.1" outlineLevel="0" r="12">
      <c r="A12" s="5" t="s">
        <f>=HYPERLINK("https://www.leilaoonline.com.br/lote/detalhe/10394", "003")</f>
      </c>
      <c r="B12" s="4" t="s">
        <f>=HYPERLINK("https://www.leilaoonline.com.br/lote/detalhe/10394", "MARAB-006-2017 - MERCEDES BENZ - SPRINTER IM. BENZ 313 CDI - ANO: 2004")</f>
      </c>
      <c r="C12" s="4" t="inlineStr">
        <is>
          <t>Não vendido</t>
        </is>
      </c>
      <c r="D12" s="4" t="inlineStr">
        <is>
          <t>25</t>
        </is>
      </c>
      <c r="E12" s="5" t="inlineStr">
        <is>
          <t>13.250,00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=HYPERLINK("https://www.leilaoonline.com.br/lote/detalhe/10393", "004")</f>
      </c>
      <c r="B13" s="4" t="s">
        <f>=HYPERLINK("https://www.leilaoonline.com.br/lote/detalhe/10393", "CKS-JUN9143-2017 - MICROONIBUS - MERCEDES BENZ -  VAN MICROONIBUS SPRINTER 313CDI-DOIS EIXOS - ANO: 2005/2005")</f>
      </c>
      <c r="C13" s="4" t="inlineStr">
        <is>
          <t>Não vendido</t>
        </is>
      </c>
      <c r="D13" s="4" t="inlineStr">
        <is>
          <t>37</t>
        </is>
      </c>
      <c r="E13" s="5" t="inlineStr">
        <is>
          <t>20.250,00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=HYPERLINK("https://www.leilaoonline.com.br/lote/detalhe/10286", "005")</f>
      </c>
      <c r="B14" s="4" t="s">
        <f>=HYPERLINK("https://www.leilaoonline.com.br/lote/detalhe/10286", " 082-1164-2017 - MITSUBISHI - L200 GL 2.5 4X4 CD DIESEL - ANO: 2006 - PLACA: MQS7092 - ")</f>
      </c>
      <c r="C14" s="4" t="inlineStr">
        <is>
          <t>Não vendido</t>
        </is>
      </c>
      <c r="D14" s="4" t="inlineStr">
        <is>
          <t>13</t>
        </is>
      </c>
      <c r="E14" s="5" t="inlineStr">
        <is>
          <t>12.350,00</t>
        </is>
      </c>
      <c r="F14" s="4" t="inlineStr">
        <is>
          <t>150.00</t>
        </is>
      </c>
    </row>
    <row collapsed="false" customFormat="false" customHeight="false" hidden="false" ht="12.1" outlineLevel="0" r="15">
      <c r="A15" s="5" t="s">
        <f>=HYPERLINK("https://www.leilaoonline.com.br/lote/detalhe/10272", "006")</f>
      </c>
      <c r="B15" s="4" t="s">
        <f>=HYPERLINK("https://www.leilaoonline.com.br/lote/detalhe/10272", "- CKS-JUQ7853-2015 -  CAMINHÃO  VOLVO FM12 420 6X4 HP MEDIO BASCULANTE - ANO: 2006 ")</f>
      </c>
      <c r="C15" s="4" t="inlineStr">
        <is>
          <t>Não vendido</t>
        </is>
      </c>
      <c r="D15" s="4" t="inlineStr">
        <is>
          <t>16</t>
        </is>
      </c>
      <c r="E15" s="5" t="inlineStr">
        <is>
          <t>20.500,00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=HYPERLINK("https://www.leilaoonline.com.br/lote/detalhe/10273", "007")</f>
      </c>
      <c r="B16" s="4" t="s">
        <f>=HYPERLINK("https://www.leilaoonline.com.br/lote/detalhe/10273", "CKS-JUY0712-2017 CAMINHÃO CA1201 -  VOLVO CM  MÉDIO, BASCULANTE 6X4, 420,0 HP - COR BRANCA - ANO: 2006")</f>
      </c>
      <c r="C16" s="4" t="inlineStr">
        <is>
          <t>Vendido</t>
        </is>
      </c>
      <c r="D16" s="4" t="inlineStr">
        <is>
          <t>49</t>
        </is>
      </c>
      <c r="E16" s="5" t="inlineStr">
        <is>
          <t>40.000,00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=HYPERLINK("https://www.leilaoonline.com.br/lote/detalhe/10408", "008")</f>
      </c>
      <c r="B17" s="4" t="s">
        <f>=HYPERLINK("https://www.leilaoonline.com.br/lote/detalhe/10408", "CKS-JUI8378-2017 - CAMINHÃO - M. BENZ COM MECANISMO OPERACIONAL SONDA M. BENZ 2423K, 231 HP - ANO: 2002/2002")</f>
      </c>
      <c r="C17" s="4" t="inlineStr">
        <is>
          <t>Não vendido</t>
        </is>
      </c>
      <c r="D17" s="4" t="inlineStr">
        <is>
          <t>105</t>
        </is>
      </c>
      <c r="E17" s="5" t="inlineStr">
        <is>
          <t>66.500,00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=HYPERLINK("https://www.leilaoonline.com.br/lote/detalhe/10409", "009")</f>
      </c>
      <c r="B18" s="4" t="s">
        <f>=HYPERLINK("https://www.leilaoonline.com.br/lote/detalhe/10409", "SSG-019-2017 - CAMINHÃO MUNCK - M. BENZ - 2423 K - ANO: 2002")</f>
      </c>
      <c r="C18" s="4" t="inlineStr">
        <is>
          <t>Vendido</t>
        </is>
      </c>
      <c r="D18" s="4" t="inlineStr">
        <is>
          <t>67</t>
        </is>
      </c>
      <c r="E18" s="5" t="inlineStr">
        <is>
          <t>57.000,00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=HYPERLINK("https://www.leilaoonline.com.br/lote/detalhe/10391", "011")</f>
      </c>
      <c r="B19" s="4" t="s">
        <f>=HYPERLINK("https://www.leilaoonline.com.br/lote/detalhe/10391", "SSG-017-2017 - CAMINHÃO - M.BENZ - 2635 6X4 - ANO: 1998")</f>
      </c>
      <c r="C19" s="4" t="inlineStr">
        <is>
          <t>Vendido</t>
        </is>
      </c>
      <c r="D19" s="4" t="inlineStr">
        <is>
          <t>36</t>
        </is>
      </c>
      <c r="E19" s="5" t="inlineStr">
        <is>
          <t>21.500,00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=HYPERLINK("https://www.leilaoonline.com.br/lote/detalhe/10410", "012")</f>
      </c>
      <c r="B20" s="4" t="s">
        <f>=HYPERLINK("https://www.leilaoonline.com.br/lote/detalhe/10410", "MARI-CP56151-2017 - CAMINHÃO - SCANIA - 8X4 - ANO: 2013")</f>
      </c>
      <c r="C20" s="4" t="inlineStr">
        <is>
          <t>Não vendido</t>
        </is>
      </c>
      <c r="D20" s="4" t="inlineStr">
        <is>
          <t>68</t>
        </is>
      </c>
      <c r="E20" s="5" t="inlineStr">
        <is>
          <t>60.500,00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=HYPERLINK("https://www.leilaoonline.com.br/lote/detalhe/10411", "013")</f>
      </c>
      <c r="B21" s="4" t="s">
        <f>=HYPERLINK("https://www.leilaoonline.com.br/lote/detalhe/10411", "MARI-CP56156-2017 - CAMINHÃO - SCANIA - 8X4 - ANO: 2013")</f>
      </c>
      <c r="C21" s="4" t="inlineStr">
        <is>
          <t>Não vendido</t>
        </is>
      </c>
      <c r="D21" s="4" t="inlineStr">
        <is>
          <t>49</t>
        </is>
      </c>
      <c r="E21" s="5" t="inlineStr">
        <is>
          <t>48.500,00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=HYPERLINK("https://www.leilaoonline.com.br/lote/detalhe/10450", "016")</f>
      </c>
      <c r="B22" s="4" t="s">
        <f>=HYPERLINK("https://www.leilaoonline.com.br/lote/detalhe/10450", "082-1173-2017 - PÁ CARREGADEIRA CATERPILLAR  - 962H - ANO: 2003")</f>
      </c>
      <c r="C22" s="4" t="inlineStr">
        <is>
          <t>Não vendido</t>
        </is>
      </c>
      <c r="D22" s="4" t="inlineStr">
        <is>
          <t>21</t>
        </is>
      </c>
      <c r="E22" s="5" t="inlineStr">
        <is>
          <t>22.500,00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=HYPERLINK("https://www.leilaoonline.com.br/lote/detalhe/10188", "017")</f>
      </c>
      <c r="B23" s="4" t="s">
        <f>=HYPERLINK("https://www.leilaoonline.com.br/lote/detalhe/10188", "BAO-PM21-2017 - TRATOR DE PNEU - CATERPILLAR - 824B - ANO: NÃO LOCALIZADO")</f>
      </c>
      <c r="C23" s="4" t="inlineStr">
        <is>
          <t>Não vendido</t>
        </is>
      </c>
      <c r="D23" s="4" t="inlineStr">
        <is>
          <t>16</t>
        </is>
      </c>
      <c r="E23" s="5" t="inlineStr">
        <is>
          <t>11.250,00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=HYPERLINK("https://www.leilaoonline.com.br/lote/detalhe/10187", "018")</f>
      </c>
      <c r="B24" s="4" t="s">
        <f>=HYPERLINK("https://www.leilaoonline.com.br/lote/detalhe/10187", "BAO-EM2102-2017 - ESCAVADEIRA HIDRÁULICA - CATERPILLAR - 330CL - ANO: 2005")</f>
      </c>
      <c r="C24" s="4" t="inlineStr">
        <is>
          <t>Vendido</t>
        </is>
      </c>
      <c r="D24" s="4" t="inlineStr">
        <is>
          <t>110</t>
        </is>
      </c>
      <c r="E24" s="5" t="inlineStr">
        <is>
          <t>22.950,00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=HYPERLINK("https://www.leilaoonline.com.br/lote/detalhe/10189", "019")</f>
      </c>
      <c r="B25" s="4" t="s">
        <f>=HYPERLINK("https://www.leilaoonline.com.br/lote/detalhe/10189", " SSG-015-2017 - GUINDASTE - CAMINHAO GUINDASTE MOVEL ZOOMLION ZLJ5459JQZ70V - QY70V - ANO: 2009   LOC.: Canaa dos Carajás/PA")</f>
      </c>
      <c r="C25" s="4" t="inlineStr">
        <is>
          <t>Não vendido</t>
        </is>
      </c>
      <c r="D25" s="4" t="inlineStr">
        <is>
          <t>197</t>
        </is>
      </c>
      <c r="E25" s="5" t="inlineStr">
        <is>
          <t>140.500,00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=HYPERLINK("https://www.leilaoonline.com.br/lote/detalhe/10412", "020")</f>
      </c>
      <c r="B26" s="4" t="s">
        <f>=HYPERLINK("https://www.leilaoonline.com.br/lote/detalhe/10412", "SSG-018-2017 - CARREGADEIRA - CATERPILAR - 994D - ANO: 2003")</f>
      </c>
      <c r="C26" s="4" t="inlineStr">
        <is>
          <t>Não vendido</t>
        </is>
      </c>
      <c r="D26" s="4" t="inlineStr">
        <is>
          <t>8</t>
        </is>
      </c>
      <c r="E26" s="5" t="inlineStr">
        <is>
          <t>42.000,00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=HYPERLINK("https://www.leilaoonline.com.br/lote/detalhe/10190", "023")</f>
      </c>
      <c r="B27" s="4" t="s">
        <f>=HYPERLINK("https://www.leilaoonline.com.br/lote/detalhe/10190", "BRU-PM6305-2017 - CARREGADEIRA MECÂNICA DE PNEUS - CATERPILLAR - 994F - 1577HP (B) - Ano: 2006 ")</f>
      </c>
      <c r="C27" s="4" t="inlineStr">
        <is>
          <t>Não vendido</t>
        </is>
      </c>
      <c r="D27" s="4" t="inlineStr">
        <is>
          <t>46</t>
        </is>
      </c>
      <c r="E27" s="5" t="inlineStr">
        <is>
          <t>52.500,00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=HYPERLINK("https://www.leilaoonline.com.br/lote/detalhe/10193", "024")</f>
      </c>
      <c r="B28" s="4" t="s">
        <f>=HYPERLINK("https://www.leilaoonline.com.br/lote/detalhe/10193", "BAO-TE4109-2017 - TRATOR DE ESTEIRA CATERPILLAR - D8R - ANO: 2000")</f>
      </c>
      <c r="C28" s="4" t="inlineStr">
        <is>
          <t>Não vendido</t>
        </is>
      </c>
      <c r="D28" s="4" t="inlineStr">
        <is>
          <t>7</t>
        </is>
      </c>
      <c r="E28" s="5" t="inlineStr">
        <is>
          <t>22.000,00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=HYPERLINK("https://www.leilaoonline.com.br/lote/detalhe/10192", "025")</f>
      </c>
      <c r="B29" s="4" t="s">
        <f>=HYPERLINK("https://www.leilaoonline.com.br/lote/detalhe/10192", " BAO-TE4106-2017 - TRATOR DE ESTEIRA CATERPILLAR - D8R - ANO: 2004")</f>
      </c>
      <c r="C29" s="4" t="inlineStr">
        <is>
          <t>Vendido</t>
        </is>
      </c>
      <c r="D29" s="4" t="inlineStr">
        <is>
          <t>3</t>
        </is>
      </c>
      <c r="E29" s="5" t="inlineStr">
        <is>
          <t>25.500,00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=HYPERLINK("https://www.leilaoonline.com.br/lote/detalhe/10191", "027")</f>
      </c>
      <c r="B30" s="4" t="s">
        <f>=HYPERLINK("https://www.leilaoonline.com.br/lote/detalhe/10191", " BAO-TE4101-2017 - TRATOR DE ESTEIRA - CATERPILLAR - D8R - ANO: 2000")</f>
      </c>
      <c r="C30" s="4" t="inlineStr">
        <is>
          <t>Vendido</t>
        </is>
      </c>
      <c r="D30" s="4" t="inlineStr">
        <is>
          <t>25</t>
        </is>
      </c>
      <c r="E30" s="5" t="inlineStr">
        <is>
          <t>8.350,00</t>
        </is>
      </c>
      <c r="F30" s="4" t="inlineStr">
        <is>
          <t>150.00</t>
        </is>
      </c>
    </row>
    <row collapsed="false" customFormat="false" customHeight="false" hidden="false" ht="12.1" outlineLevel="0" r="31">
      <c r="A31" s="5" t="s">
        <f>=HYPERLINK("https://www.leilaoonline.com.br/lote/detalhe/10269", "028")</f>
      </c>
      <c r="B31" s="4" t="s">
        <f>=HYPERLINK("https://www.leilaoonline.com.br/lote/detalhe/10269", "GSO-TP4201-2017 - TRATOR DE PNEUS - VOLVO - 315HP - ANO: 2008")</f>
      </c>
      <c r="C31" s="4" t="inlineStr">
        <is>
          <t>Não vendido</t>
        </is>
      </c>
      <c r="D31" s="4" t="inlineStr">
        <is>
          <t>20</t>
        </is>
      </c>
      <c r="E31" s="5" t="inlineStr">
        <is>
          <t>22.000,00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=HYPERLINK("https://www.leilaoonline.com.br/lote/detalhe/10194", "029")</f>
      </c>
      <c r="B32" s="4" t="s">
        <f>=HYPERLINK("https://www.leilaoonline.com.br/lote/detalhe/10194", "GSO-TE4008-2017- TRATOR DE ESTEIRA - CATERPILLAR - D8R - Ano: 1997-Barão de Cocais / MG")</f>
      </c>
      <c r="C32" s="4" t="inlineStr">
        <is>
          <t>Não vendido</t>
        </is>
      </c>
      <c r="D32" s="4" t="inlineStr">
        <is>
          <t>10</t>
        </is>
      </c>
      <c r="E32" s="5" t="inlineStr">
        <is>
          <t>24.500,00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=HYPERLINK("https://www.leilaoonline.com.br/lote/detalhe/10199", "031")</f>
      </c>
      <c r="B33" s="4" t="s">
        <f>=HYPERLINK("https://www.leilaoonline.com.br/lote/detalhe/10199", "AGLP-RE3705-2017 - RETROESCAVADEIRA - FIATTALIS - FB-80 - ANO: 2008")</f>
      </c>
      <c r="C33" s="4" t="inlineStr">
        <is>
          <t>Não vendido</t>
        </is>
      </c>
      <c r="D33" s="4" t="inlineStr">
        <is>
          <t>26</t>
        </is>
      </c>
      <c r="E33" s="5" t="inlineStr">
        <is>
          <t>12.750,00</t>
        </is>
      </c>
      <c r="F33" s="4" t="inlineStr">
        <is>
          <t>150.00</t>
        </is>
      </c>
    </row>
    <row collapsed="false" customFormat="false" customHeight="false" hidden="false" ht="12.1" outlineLevel="0" r="34">
      <c r="A34" s="5" t="s">
        <f>=HYPERLINK("https://www.leilaoonline.com.br/lote/detalhe/10470", "032")</f>
      </c>
      <c r="B34" s="4" t="s">
        <f>=HYPERLINK("https://www.leilaoonline.com.br/lote/detalhe/10470", " BRU-SD8001-2017 - 1 SONDA PROMINAS GPM 15-US; ANO 2008")</f>
      </c>
      <c r="C34" s="4" t="inlineStr">
        <is>
          <t>Não vendido</t>
        </is>
      </c>
      <c r="D34" s="4" t="inlineStr">
        <is>
          <t>1</t>
        </is>
      </c>
      <c r="E34" s="5" t="inlineStr">
        <is>
          <t>750,00</t>
        </is>
      </c>
      <c r="F34" s="4" t="inlineStr">
        <is>
          <t>150.00</t>
        </is>
      </c>
    </row>
    <row collapsed="false" customFormat="false" customHeight="false" hidden="false" ht="12.1" outlineLevel="0" r="35">
      <c r="A35" s="5" t="s">
        <f>=HYPERLINK("https://www.leilaoonline.com.br/lote/detalhe/10365", "033")</f>
      </c>
      <c r="B35" s="4" t="s">
        <f>=HYPERLINK("https://www.leilaoonline.com.br/lote/detalhe/10365", " SSG-014-2017 - MINI CARREGADEIRA BOBCAT - LS170 - ANO: 2005 LOC.: Canaa dos Carajás/PA")</f>
      </c>
      <c r="C35" s="4" t="inlineStr">
        <is>
          <t>Não vendido</t>
        </is>
      </c>
      <c r="D35" s="4" t="inlineStr">
        <is>
          <t>4</t>
        </is>
      </c>
      <c r="E35" s="5" t="inlineStr">
        <is>
          <t>4.500,00</t>
        </is>
      </c>
      <c r="F35" s="4" t="inlineStr">
        <is>
          <t>150.00</t>
        </is>
      </c>
    </row>
    <row collapsed="false" customFormat="false" customHeight="false" hidden="false" ht="12.1" outlineLevel="0" r="36">
      <c r="A36" s="5" t="s">
        <f>=HYPERLINK("https://www.leilaoonline.com.br/lote/detalhe/10198", "034")</f>
      </c>
      <c r="B36" s="4" t="s">
        <f>=HYPERLINK("https://www.leilaoonline.com.br/lote/detalhe/10198", " SSG-016-2017 - MINI CARREGADEIRA BOB CAT CATERPILLAR - 226B SERIE 2 - ANO: 2010 LOC.: Canaa dos Carajás/PA")</f>
      </c>
      <c r="C36" s="4" t="inlineStr">
        <is>
          <t>Não vendido</t>
        </is>
      </c>
      <c r="D36" s="4" t="inlineStr">
        <is>
          <t>1</t>
        </is>
      </c>
      <c r="E36" s="5" t="inlineStr">
        <is>
          <t>1.250,00</t>
        </is>
      </c>
      <c r="F36" s="4" t="inlineStr">
        <is>
          <t>150.00</t>
        </is>
      </c>
    </row>
    <row collapsed="false" customFormat="false" customHeight="false" hidden="false" ht="12.1" outlineLevel="0" r="37">
      <c r="A37" s="5" t="s">
        <f>=HYPERLINK("https://www.leilaoonline.com.br/lote/detalhe/10195", "036")</f>
      </c>
      <c r="B37" s="4" t="s">
        <f>=HYPERLINK("https://www.leilaoonline.com.br/lote/detalhe/10195", " 082-1166-2017 - CARREGADEIRA - VOLVO - L330E - ANO: 2003 -  LOC: VITÓRIA / ES ")</f>
      </c>
      <c r="C37" s="4" t="inlineStr">
        <is>
          <t>Não vendido</t>
        </is>
      </c>
      <c r="D37" s="4" t="inlineStr">
        <is>
          <t>21</t>
        </is>
      </c>
      <c r="E37" s="5" t="inlineStr">
        <is>
          <t>35.000,00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=HYPERLINK("https://www.leilaoonline.com.br/lote/detalhe/10196", "037")</f>
      </c>
      <c r="B38" s="4" t="s">
        <f>=HYPERLINK("https://www.leilaoonline.com.br/lote/detalhe/10196", " 082-1168-2017 - PÁ CARREGADEIRA - CATERPILLAR - 962H - ANO: 2009 -")</f>
      </c>
      <c r="C38" s="4" t="inlineStr">
        <is>
          <t>Não vendido</t>
        </is>
      </c>
      <c r="D38" s="4" t="inlineStr">
        <is>
          <t>24</t>
        </is>
      </c>
      <c r="E38" s="5" t="inlineStr">
        <is>
          <t>42.000,00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=HYPERLINK("https://www.leilaoonline.com.br/lote/detalhe/10197", "038")</f>
      </c>
      <c r="B39" s="4" t="s">
        <f>=HYPERLINK("https://www.leilaoonline.com.br/lote/detalhe/10197", " 082-1169-2017 - PÁ CARREGADEIRA - CATERPILLAR - 962G - ANO: 2005 - ")</f>
      </c>
      <c r="C39" s="4" t="inlineStr">
        <is>
          <t>Vendido</t>
        </is>
      </c>
      <c r="D39" s="4" t="inlineStr">
        <is>
          <t>3</t>
        </is>
      </c>
      <c r="E39" s="5" t="inlineStr">
        <is>
          <t>26.500,00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=HYPERLINK("https://www.leilaoonline.com.br/lote/detalhe/10270", "039")</f>
      </c>
      <c r="B40" s="4" t="s">
        <f>=HYPERLINK("https://www.leilaoonline.com.br/lote/detalhe/10270", " 082-1170-2017 - PÁ CARREGADEIRA - CATERPILLAR - 962H - ANO: 2004 -  LOC: VITÓRIA / ES VIDE DESCRITIVO DE ITENS")</f>
      </c>
      <c r="C40" s="4" t="inlineStr">
        <is>
          <t>Vendido</t>
        </is>
      </c>
      <c r="D40" s="4" t="inlineStr">
        <is>
          <t>36</t>
        </is>
      </c>
      <c r="E40" s="5" t="inlineStr">
        <is>
          <t>35.000,00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=HYPERLINK("https://www.leilaoonline.com.br/lote/detalhe/10401", "040")</f>
      </c>
      <c r="B41" s="4" t="s">
        <f>=HYPERLINK("https://www.leilaoonline.com.br/lote/detalhe/10401", "SLB-052-2017 - APROX. 1400MT. DE CABO DE COBRE  - SERÁ VENDIDO NO ESTADO DE CONSERVAÇÃO EM QUE SE ENCONTRA. - LOC.: MARABA / PA")</f>
      </c>
      <c r="C41" s="4" t="inlineStr">
        <is>
          <t>Vendido</t>
        </is>
      </c>
      <c r="D41" s="4" t="inlineStr">
        <is>
          <t>266</t>
        </is>
      </c>
      <c r="E41" s="5" t="inlineStr">
        <is>
          <t>54.850,00</t>
        </is>
      </c>
      <c r="F41" s="4" t="inlineStr">
        <is>
          <t>150.00</t>
        </is>
      </c>
    </row>
    <row collapsed="false" customFormat="false" customHeight="false" hidden="false" ht="12.1" outlineLevel="0" r="42">
      <c r="A42" s="5" t="s">
        <f>=HYPERLINK("https://www.leilaoonline.com.br/lote/detalhe/10402", "041")</f>
      </c>
      <c r="B42" s="4" t="s">
        <f>=HYPERLINK("https://www.leilaoonline.com.br/lote/detalhe/10402", "SLB-053-2017 - APROX. 2800MT. DE CABO DE COBRE  - SERÁ VENDIDO NO ESTADO DE CONSERVAÇÃO EM QUE SE ENCONTRA. - LOC.: MARABA / PA")</f>
      </c>
      <c r="C42" s="4" t="inlineStr">
        <is>
          <t>Vendido</t>
        </is>
      </c>
      <c r="D42" s="4" t="inlineStr">
        <is>
          <t>526</t>
        </is>
      </c>
      <c r="E42" s="5" t="inlineStr">
        <is>
          <t>100.150,00</t>
        </is>
      </c>
      <c r="F42" s="4" t="inlineStr">
        <is>
          <t>150.00</t>
        </is>
      </c>
    </row>
    <row collapsed="false" customFormat="false" customHeight="false" hidden="false" ht="12.1" outlineLevel="0" r="43">
      <c r="A43" s="5" t="s">
        <f>=HYPERLINK("https://www.leilaoonline.com.br/lote/detalhe/10403", "042")</f>
      </c>
      <c r="B43" s="4" t="s">
        <f>=HYPERLINK("https://www.leilaoonline.com.br/lote/detalhe/10403", "SLB-054-2017 - APROX. 1350MT. DE CABO DE COBRE  - SERÁ VENDIDO NO ESTADO DE CONSERVAÇÃO EM QUE SE ENCONTRA. - LOC.: MARABA / PA")</f>
      </c>
      <c r="C43" s="4" t="inlineStr">
        <is>
          <t>Vendido</t>
        </is>
      </c>
      <c r="D43" s="4" t="inlineStr">
        <is>
          <t>417</t>
        </is>
      </c>
      <c r="E43" s="5" t="inlineStr">
        <is>
          <t>87.500,00</t>
        </is>
      </c>
      <c r="F43" s="4" t="inlineStr">
        <is>
          <t>150.00</t>
        </is>
      </c>
    </row>
    <row collapsed="false" customFormat="false" customHeight="false" hidden="false" ht="12.1" outlineLevel="0" r="44">
      <c r="A44" s="5" t="s">
        <f>=HYPERLINK("https://www.leilaoonline.com.br/lote/detalhe/10203", "043")</f>
      </c>
      <c r="B44" s="4" t="s">
        <f>=HYPERLINK("https://www.leilaoonline.com.br/lote/detalhe/10203", "SLB-051-2017- 45 ITENS DIVERSOS- ANEL ESPACADOR; SUPORTE; TRANSMISSOR; VALVULA ALIV; VALVULA COMPONENTE ")</f>
      </c>
      <c r="C44" s="4" t="inlineStr">
        <is>
          <t>Não vendido</t>
        </is>
      </c>
      <c r="D44" s="4" t="inlineStr">
        <is>
          <t>8</t>
        </is>
      </c>
      <c r="E44" s="5" t="inlineStr">
        <is>
          <t>2.050,00</t>
        </is>
      </c>
      <c r="F44" s="4" t="inlineStr">
        <is>
          <t>150.00</t>
        </is>
      </c>
    </row>
    <row collapsed="false" customFormat="false" customHeight="false" hidden="false" ht="12.1" outlineLevel="0" r="45">
      <c r="A45" s="5" t="s">
        <f>=HYPERLINK("https://www.leilaoonline.com.br/lote/detalhe/10202", "044")</f>
      </c>
      <c r="B45" s="4" t="s">
        <f>=HYPERLINK("https://www.leilaoonline.com.br/lote/detalhe/10202", "SLB-050-2017- 196 ITENS DIVERSOS - MODULO SAT50 ARENAS; SEDE ; TUBO COMPONENTE; ")</f>
      </c>
      <c r="C45" s="4" t="inlineStr">
        <is>
          <t>Vendido</t>
        </is>
      </c>
      <c r="D45" s="4" t="inlineStr">
        <is>
          <t>15</t>
        </is>
      </c>
      <c r="E45" s="5" t="inlineStr">
        <is>
          <t>6.500,00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=HYPERLINK("https://www.leilaoonline.com.br/lote/detalhe/10201", "045")</f>
      </c>
      <c r="B46" s="4" t="s">
        <f>=HYPERLINK("https://www.leilaoonline.com.br/lote/detalhe/10201", "SLB-049-2017- 45 ITENS DIVERSOS - VENTILADOR ; REPARO ; CAIXA ; ASSENTO DE PROTEÇÃO ; TROCADOR DE CALOR; ELEMENTO FILTRO E OUTROS ")</f>
      </c>
      <c r="C46" s="4" t="inlineStr">
        <is>
          <t>Vendido</t>
        </is>
      </c>
      <c r="D46" s="4" t="inlineStr">
        <is>
          <t>3</t>
        </is>
      </c>
      <c r="E46" s="5" t="inlineStr">
        <is>
          <t>650,00</t>
        </is>
      </c>
      <c r="F46" s="4" t="inlineStr">
        <is>
          <t>150.00</t>
        </is>
      </c>
    </row>
    <row collapsed="false" customFormat="false" customHeight="false" hidden="false" ht="12.1" outlineLevel="0" r="47">
      <c r="A47" s="5" t="s">
        <f>=HYPERLINK("https://www.leilaoonline.com.br/lote/detalhe/10397", "046")</f>
      </c>
      <c r="B47" s="4" t="s">
        <f>=HYPERLINK("https://www.leilaoonline.com.br/lote/detalhe/10397", "OIA-021-2017 - TRANSFORMADOR DE 500 KVA -")</f>
      </c>
      <c r="C47" s="4" t="inlineStr">
        <is>
          <t>Vendido</t>
        </is>
      </c>
      <c r="D47" s="4" t="inlineStr">
        <is>
          <t>26</t>
        </is>
      </c>
      <c r="E47" s="5" t="inlineStr">
        <is>
          <t>6.600,00</t>
        </is>
      </c>
      <c r="F47" s="4" t="inlineStr">
        <is>
          <t>150.00</t>
        </is>
      </c>
    </row>
    <row collapsed="false" customFormat="false" customHeight="false" hidden="false" ht="12.1" outlineLevel="0" r="48">
      <c r="A48" s="5" t="s">
        <f>=HYPERLINK("https://www.leilaoonline.com.br/lote/detalhe/10206", "047")</f>
      </c>
      <c r="B48" s="4" t="s">
        <f>=HYPERLINK("https://www.leilaoonline.com.br/lote/detalhe/10206", " 082-1147-2017 -  MOTOR - MWM -  ")</f>
      </c>
      <c r="C48" s="4" t="inlineStr">
        <is>
          <t>Não vendido</t>
        </is>
      </c>
      <c r="D48" s="4" t="inlineStr">
        <is>
          <t>5</t>
        </is>
      </c>
      <c r="E48" s="5" t="inlineStr">
        <is>
          <t>3.250,00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=HYPERLINK("https://www.leilaoonline.com.br/lote/detalhe/10205", "048")</f>
      </c>
      <c r="B49" s="4" t="s">
        <f>=HYPERLINK("https://www.leilaoonline.com.br/lote/detalhe/10205", " 082-1145-2017 - MOTOR - VOLVO - L120 -  ")</f>
      </c>
      <c r="C49" s="4" t="inlineStr">
        <is>
          <t>Não vendido</t>
        </is>
      </c>
      <c r="D49" s="4" t="inlineStr">
        <is>
          <t>10</t>
        </is>
      </c>
      <c r="E49" s="5" t="inlineStr">
        <is>
          <t>3.750,00</t>
        </is>
      </c>
      <c r="F49" s="4" t="inlineStr">
        <is>
          <t>150.00</t>
        </is>
      </c>
    </row>
    <row collapsed="false" customFormat="false" customHeight="false" hidden="false" ht="12.1" outlineLevel="0" r="50">
      <c r="A50" s="5" t="s">
        <f>=HYPERLINK("https://www.leilaoonline.com.br/lote/detalhe/10204", "049")</f>
      </c>
      <c r="B50" s="4" t="s">
        <f>=HYPERLINK("https://www.leilaoonline.com.br/lote/detalhe/10204", " 082-1144-2017 - TRANSMISSÃO - VOLVO - L120 ")</f>
      </c>
      <c r="C50" s="4" t="inlineStr">
        <is>
          <t>Não vendido</t>
        </is>
      </c>
      <c r="D50" s="4" t="inlineStr">
        <is>
          <t>4</t>
        </is>
      </c>
      <c r="E50" s="5" t="inlineStr">
        <is>
          <t>3.000,00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=HYPERLINK("https://www.leilaoonline.com.br/lote/detalhe/10208", "050")</f>
      </c>
      <c r="B51" s="4" t="s">
        <f>=HYPERLINK("https://www.leilaoonline.com.br/lote/detalhe/10208", " 082-1146-2017 - MOTOR - MWM - NA - ANO: 2013 LOC: VITÓRIA / ES")</f>
      </c>
      <c r="C51" s="4" t="inlineStr">
        <is>
          <t>Vendido</t>
        </is>
      </c>
      <c r="D51" s="4" t="inlineStr">
        <is>
          <t>8</t>
        </is>
      </c>
      <c r="E51" s="5" t="inlineStr">
        <is>
          <t>5.250,00</t>
        </is>
      </c>
      <c r="F51" s="4" t="inlineStr">
        <is>
          <t>250.00</t>
        </is>
      </c>
    </row>
    <row collapsed="false" customFormat="false" customHeight="false" hidden="false" ht="12.1" outlineLevel="0" r="52">
      <c r="A52" s="5" t="s">
        <f>=HYPERLINK("https://www.leilaoonline.com.br/lote/detalhe/10404", "051")</f>
      </c>
      <c r="B52" s="4" t="s">
        <f>=HYPERLINK("https://www.leilaoonline.com.br/lote/detalhe/10404", "OIA-023-2017 - 640M. DE CABO FIBRA ÓPTICA DIELÉTRICO; 400 KG DE CHAPA METÁLICA E OUTROS")</f>
      </c>
      <c r="C52" s="4" t="inlineStr">
        <is>
          <t>Não vendido</t>
        </is>
      </c>
      <c r="D52" s="4" t="inlineStr">
        <is>
          <t>14</t>
        </is>
      </c>
      <c r="E52" s="5" t="inlineStr">
        <is>
          <t>2.300,00</t>
        </is>
      </c>
      <c r="F52" s="4" t="inlineStr">
        <is>
          <t>150.00</t>
        </is>
      </c>
    </row>
    <row collapsed="false" customFormat="false" customHeight="false" hidden="false" ht="12.1" outlineLevel="0" r="53">
      <c r="A53" s="5" t="s">
        <f>=HYPERLINK("https://www.leilaoonline.com.br/lote/detalhe/10405", "052")</f>
      </c>
      <c r="B53" s="4" t="s">
        <f>=HYPERLINK("https://www.leilaoonline.com.br/lote/detalhe/10405", "OIA-024-2017 - 600KG TUBO AÇO CARBONO; COMPONENTES ELETRÔNICOS; CONEXÕES;  E OUTROS ")</f>
      </c>
      <c r="C53" s="4" t="inlineStr">
        <is>
          <t>Não vendido</t>
        </is>
      </c>
      <c r="D53" s="4" t="inlineStr">
        <is>
          <t>14</t>
        </is>
      </c>
      <c r="E53" s="5" t="inlineStr">
        <is>
          <t>2.500,00</t>
        </is>
      </c>
      <c r="F53" s="4" t="inlineStr">
        <is>
          <t>150.00</t>
        </is>
      </c>
    </row>
    <row collapsed="false" customFormat="false" customHeight="false" hidden="false" ht="12.1" outlineLevel="0" r="54">
      <c r="A54" s="5" t="s">
        <f>=HYPERLINK("https://www.leilaoonline.com.br/lote/detalhe/10406", "053")</f>
      </c>
      <c r="B54" s="4" t="s">
        <f>=HYPERLINK("https://www.leilaoonline.com.br/lote/detalhe/10406", "SLB-010-2017 - 3 ROLAMENTOS 22222 EK C3 SKF; 12 TUBOS; COMPONENTES ELETRONICOS E OUTROS - APROX. 105 PÇS.  - SERÁ VENDIDO NO ESTADO DE CONSERVAÇÃO EM QUE SE ENCONTRA. - LOC.: MARABA / PA")</f>
      </c>
      <c r="C54" s="4" t="inlineStr">
        <is>
          <t>Não vendido</t>
        </is>
      </c>
      <c r="D54" s="4" t="inlineStr">
        <is>
          <t>3</t>
        </is>
      </c>
      <c r="E54" s="5" t="inlineStr">
        <is>
          <t>1.450,00</t>
        </is>
      </c>
      <c r="F54" s="4" t="inlineStr">
        <is>
          <t>150.00</t>
        </is>
      </c>
    </row>
    <row collapsed="false" customFormat="false" customHeight="false" hidden="false" ht="12.1" outlineLevel="0" r="55">
      <c r="A55" s="5" t="s">
        <f>=HYPERLINK("https://www.leilaoonline.com.br/lote/detalhe/10407", "054")</f>
      </c>
      <c r="B55" s="4" t="s">
        <f>=HYPERLINK("https://www.leilaoonline.com.br/lote/detalhe/10407", "SLB-020-2017 - 64 ROLAMENTOS; COMPONENTES DE VEDAÇÃO, FIXAÇÃO, ELETRÔNICOS E OUTROS - ")</f>
      </c>
      <c r="C55" s="4" t="inlineStr">
        <is>
          <t>Não vendido</t>
        </is>
      </c>
      <c r="D55" s="4" t="inlineStr">
        <is>
          <t>22</t>
        </is>
      </c>
      <c r="E55" s="5" t="inlineStr">
        <is>
          <t>4.300,00</t>
        </is>
      </c>
      <c r="F55" s="4" t="inlineStr">
        <is>
          <t>150.00</t>
        </is>
      </c>
    </row>
    <row collapsed="false" customFormat="false" customHeight="false" hidden="false" ht="12.1" outlineLevel="0" r="56">
      <c r="A56" s="5" t="s">
        <f>=HYPERLINK("https://www.leilaoonline.com.br/lote/detalhe/10209", "055")</f>
      </c>
      <c r="B56" s="4" t="s">
        <f>=HYPERLINK("https://www.leilaoonline.com.br/lote/detalhe/10209", " 082-1152-2017 - MOTOR - VOLVO - L120 -  LOC.: Vitória / ES")</f>
      </c>
      <c r="C56" s="4" t="inlineStr">
        <is>
          <t>Não vendido</t>
        </is>
      </c>
      <c r="D56" s="4" t="inlineStr">
        <is>
          <t>4</t>
        </is>
      </c>
      <c r="E56" s="5" t="inlineStr">
        <is>
          <t>3.500,00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=HYPERLINK("https://www.leilaoonline.com.br/lote/detalhe/10453", "056")</f>
      </c>
      <c r="B57" s="4" t="s">
        <f>=HYPERLINK("https://www.leilaoonline.com.br/lote/detalhe/10453", "CKS-MRO-004-2017 - CHUTE,APLICAÇÃO EM TRANSPORTADOR DE CORREIA. MATERIAL PLACAS EM AÇO REVESTIDA COM PLACAS DE CDP")</f>
      </c>
      <c r="C57" s="4" t="inlineStr">
        <is>
          <t>Não vendido</t>
        </is>
      </c>
      <c r="D57" s="4" t="inlineStr">
        <is>
          <t>41</t>
        </is>
      </c>
      <c r="E57" s="5" t="inlineStr">
        <is>
          <t>4.500,00</t>
        </is>
      </c>
      <c r="F57" s="4" t="inlineStr">
        <is>
          <t>100.00</t>
        </is>
      </c>
    </row>
    <row collapsed="false" customFormat="false" customHeight="false" hidden="false" ht="12.1" outlineLevel="0" r="58">
      <c r="A58" s="5" t="s">
        <f>=HYPERLINK("https://www.leilaoonline.com.br/lote/detalhe/10210", "057")</f>
      </c>
      <c r="B58" s="4" t="s">
        <f>=HYPERLINK("https://www.leilaoonline.com.br/lote/detalhe/10210", " SLB-028-2017 - 1 EIXO COMPONETE E 3  PARAFUSOS SVENDBORG")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100,00</t>
        </is>
      </c>
      <c r="F58" s="4" t="inlineStr">
        <is>
          <t>100.00</t>
        </is>
      </c>
    </row>
    <row collapsed="false" customFormat="false" customHeight="false" hidden="false" ht="12.1" outlineLevel="0" r="59">
      <c r="A59" s="5" t="s">
        <f>=HYPERLINK("https://www.leilaoonline.com.br/lote/detalhe/10395", "058")</f>
      </c>
      <c r="B59" s="4" t="s">
        <f>=HYPERLINK("https://www.leilaoonline.com.br/lote/detalhe/10395", "SLS-EQ-023-2017 - PRENSA HIDRAULICA - HYDRATECH - PH 212-01 - ANO: 1986")</f>
      </c>
      <c r="C59" s="4" t="inlineStr">
        <is>
          <t>Não vendido</t>
        </is>
      </c>
      <c r="D59" s="4" t="inlineStr">
        <is>
          <t>15</t>
        </is>
      </c>
      <c r="E59" s="5" t="inlineStr">
        <is>
          <t>4.950,00</t>
        </is>
      </c>
      <c r="F59" s="4" t="inlineStr">
        <is>
          <t>150.00</t>
        </is>
      </c>
    </row>
    <row collapsed="false" customFormat="false" customHeight="false" hidden="false" ht="12.1" outlineLevel="0" r="60">
      <c r="A60" s="5" t="s">
        <f>=HYPERLINK("https://www.leilaoonline.com.br/lote/detalhe/10396", "059")</f>
      </c>
      <c r="B60" s="4" t="s">
        <f>=HYPERLINK("https://www.leilaoonline.com.br/lote/detalhe/10396", "SLS-EQ-019-2017 - TORNO HORIZONTAL PEQUENO ROMI I30 - ANO: 1971")</f>
      </c>
      <c r="C60" s="4" t="inlineStr">
        <is>
          <t>Não vendido</t>
        </is>
      </c>
      <c r="D60" s="4" t="inlineStr">
        <is>
          <t>27</t>
        </is>
      </c>
      <c r="E60" s="5" t="inlineStr">
        <is>
          <t>5.750,00</t>
        </is>
      </c>
      <c r="F60" s="4" t="inlineStr">
        <is>
          <t>150.00</t>
        </is>
      </c>
    </row>
    <row collapsed="false" customFormat="false" customHeight="false" hidden="false" ht="12.1" outlineLevel="0" r="61">
      <c r="A61" s="5" t="s">
        <f>=HYPERLINK("https://www.leilaoonline.com.br/lote/detalhe/10207", "060")</f>
      </c>
      <c r="B61" s="4" t="s">
        <f>=HYPERLINK("https://www.leilaoonline.com.br/lote/detalhe/10207", " ACD-009-2017 - MÁQUINA SOCADORA LINHA PLASSER THEURER 816 - ANO: 1985 - LOC: AÇAILÂNDIA / MA VIDE DESCRITIVO DE ITENS")</f>
      </c>
      <c r="C61" s="4" t="inlineStr">
        <is>
          <t>Não vendido</t>
        </is>
      </c>
      <c r="D61" s="4" t="inlineStr">
        <is>
          <t>16</t>
        </is>
      </c>
      <c r="E61" s="5" t="inlineStr">
        <is>
          <t>11.000,00</t>
        </is>
      </c>
      <c r="F61" s="4" t="inlineStr">
        <is>
          <t>500.00</t>
        </is>
      </c>
    </row>
    <row collapsed="false" customFormat="false" customHeight="false" hidden="false" ht="12.1" outlineLevel="0" r="62">
      <c r="A62" s="5" t="s">
        <f>=HYPERLINK("https://www.leilaoonline.com.br/lote/detalhe/10274", "061")</f>
      </c>
      <c r="B62" s="4" t="s">
        <f>=HYPERLINK("https://www.leilaoonline.com.br/lote/detalhe/10274", " MARAB-003-2017 - PALETRANS 1016C/ 3400C -  02 PALETERIRA ELETRICAS COM CAPACIDADE DE 1000 KG   LOC.: MARABÁ/PA")</f>
      </c>
      <c r="C62" s="4" t="inlineStr">
        <is>
          <t>Vendido</t>
        </is>
      </c>
      <c r="D62" s="4" t="inlineStr">
        <is>
          <t>9</t>
        </is>
      </c>
      <c r="E62" s="5" t="inlineStr">
        <is>
          <t>2.450,00</t>
        </is>
      </c>
      <c r="F62" s="4" t="inlineStr">
        <is>
          <t>150.00</t>
        </is>
      </c>
    </row>
    <row collapsed="false" customFormat="false" customHeight="false" hidden="false" ht="12.1" outlineLevel="0" r="63">
      <c r="A63" s="5" t="s">
        <f>=HYPERLINK("https://www.leilaoonline.com.br/lote/detalhe/10457", "062")</f>
      </c>
      <c r="B63" s="4" t="s">
        <f>=HYPERLINK("https://www.leilaoonline.com.br/lote/detalhe/10457", "MARAB-007-2017 - PRENSA - RETRICOM - PRENSA HIRAULICA VERTICAL")</f>
      </c>
      <c r="C63" s="4" t="inlineStr">
        <is>
          <t>Vendido</t>
        </is>
      </c>
      <c r="D63" s="4" t="inlineStr">
        <is>
          <t>18</t>
        </is>
      </c>
      <c r="E63" s="5" t="inlineStr">
        <is>
          <t>4.150,00</t>
        </is>
      </c>
      <c r="F63" s="4" t="inlineStr">
        <is>
          <t>150.00</t>
        </is>
      </c>
    </row>
    <row collapsed="false" customFormat="false" customHeight="false" hidden="false" ht="12.1" outlineLevel="0" r="64">
      <c r="A64" s="5" t="s">
        <f>=HYPERLINK("https://www.leilaoonline.com.br/lote/detalhe/10458", "063")</f>
      </c>
      <c r="B64" s="4" t="s">
        <f>=HYPERLINK("https://www.leilaoonline.com.br/lote/detalhe/10458", "CKS-MRO-011-2017 - APROX. 160 PARTES E PEÇAS CARTEPILAR, KOMATSU DIVERSAS E OUTRAS - APROX. 209 PÇS. - SERÁ VENDIDO NO ESTADO DE CONSERVAÇÃO EM QUE SE ENCONTRA. LOC.: PARAUAPEBAS/PA ")</f>
      </c>
      <c r="C64" s="4" t="inlineStr">
        <is>
          <t>Não vendido</t>
        </is>
      </c>
      <c r="D64" s="4" t="inlineStr">
        <is>
          <t>19</t>
        </is>
      </c>
      <c r="E64" s="5" t="inlineStr">
        <is>
          <t>3.700,00</t>
        </is>
      </c>
      <c r="F64" s="4" t="inlineStr">
        <is>
          <t>150.00</t>
        </is>
      </c>
    </row>
    <row collapsed="false" customFormat="false" customHeight="false" hidden="false" ht="12.1" outlineLevel="0" r="65">
      <c r="A65" s="5" t="s">
        <f>=HYPERLINK("https://www.leilaoonline.com.br/lote/detalhe/10460", "064")</f>
      </c>
      <c r="B65" s="4" t="s">
        <f>=HYPERLINK("https://www.leilaoonline.com.br/lote/detalhe/10460", "SLB-024-2017 - PEÇAS INDUSTRIAIS DIVERSAS; COMPONENTES DE FIXAÇÃO E OUTROS APROX. 410 PÇS.  - SERÁ VENDIDO NO ESTADO DE CONSERVAÇÃO EM QUE SE ENCONTRA. - LOC.: MARABA / PA")</f>
      </c>
      <c r="C65" s="4" t="inlineStr">
        <is>
          <t>Não vendido</t>
        </is>
      </c>
      <c r="D65" s="4" t="inlineStr">
        <is>
          <t>7</t>
        </is>
      </c>
      <c r="E65" s="5" t="inlineStr">
        <is>
          <t>1.100,00</t>
        </is>
      </c>
      <c r="F65" s="4" t="inlineStr">
        <is>
          <t>100.00</t>
        </is>
      </c>
    </row>
    <row collapsed="false" customFormat="false" customHeight="false" hidden="false" ht="12.1" outlineLevel="0" r="66">
      <c r="A66" s="5" t="s">
        <f>=HYPERLINK("https://www.leilaoonline.com.br/lote/detalhe/10451", "065")</f>
      </c>
      <c r="B66" s="4" t="s">
        <f>=HYPERLINK("https://www.leilaoonline.com.br/lote/detalhe/10451", "CKS-015-2017 - 32 ROLAMENTOS; PARTES E PEÇAS DE EQUIPAMENTOS DIVERSOS E OUTROS - APROX. 922 PÇS.  - SERÁ VENDIDO NO ESTADO DE CONSERVAÇÃO EM QUE SE ENCONTRA. LOC.: PARAUAPEBAS/PA")</f>
      </c>
      <c r="C66" s="4" t="inlineStr">
        <is>
          <t>Não vendido</t>
        </is>
      </c>
      <c r="D66" s="4" t="inlineStr">
        <is>
          <t>36</t>
        </is>
      </c>
      <c r="E66" s="5" t="inlineStr">
        <is>
          <t>6.600,00</t>
        </is>
      </c>
      <c r="F66" s="4" t="inlineStr">
        <is>
          <t>150.00</t>
        </is>
      </c>
    </row>
    <row collapsed="false" customFormat="false" customHeight="false" hidden="false" ht="12.1" outlineLevel="0" r="67">
      <c r="A67" s="5" t="s">
        <f>=HYPERLINK("https://www.leilaoonline.com.br/lote/detalhe/10222", "066")</f>
      </c>
      <c r="B67" s="4" t="s">
        <f>=HYPERLINK("https://www.leilaoonline.com.br/lote/detalhe/10222", "BAO-PF0216-2017 - PERFURATRIZ - TAMROCK - CHA 660 - ANO: 1997")</f>
      </c>
      <c r="C67" s="4" t="inlineStr">
        <is>
          <t>Não vendido</t>
        </is>
      </c>
      <c r="D67" s="4" t="inlineStr">
        <is>
          <t>1</t>
        </is>
      </c>
      <c r="E67" s="5" t="inlineStr">
        <is>
          <t>6.500,00</t>
        </is>
      </c>
      <c r="F67" s="4" t="inlineStr">
        <is>
          <t>150.00</t>
        </is>
      </c>
    </row>
    <row collapsed="false" customFormat="false" customHeight="false" hidden="false" ht="12.1" outlineLevel="0" r="68">
      <c r="A68" s="5" t="s">
        <f>=HYPERLINK("https://www.leilaoonline.com.br/lote/detalhe/10217", "067")</f>
      </c>
      <c r="B68" s="4" t="s">
        <f>=HYPERLINK("https://www.leilaoonline.com.br/lote/detalhe/10217", " SLB-008-2017 - 473- ITENS - RETENTOR SBR- ROLAMENTOS ROL CIL- VALVULAS , E OUTROS - VEJA  DESCRITIVOS ITENS")</f>
      </c>
      <c r="C68" s="4" t="inlineStr">
        <is>
          <t>Vendido</t>
        </is>
      </c>
      <c r="D68" s="4" t="inlineStr">
        <is>
          <t>8</t>
        </is>
      </c>
      <c r="E68" s="5" t="inlineStr">
        <is>
          <t>1.600,00</t>
        </is>
      </c>
      <c r="F68" s="4" t="inlineStr">
        <is>
          <t>150.00</t>
        </is>
      </c>
    </row>
    <row collapsed="false" customFormat="false" customHeight="false" hidden="false" ht="12.1" outlineLevel="0" r="69">
      <c r="A69" s="5" t="s">
        <f>=HYPERLINK("https://www.leilaoonline.com.br/lote/detalhe/10218", "068")</f>
      </c>
      <c r="B69" s="4" t="s">
        <f>=HYPERLINK("https://www.leilaoonline.com.br/lote/detalhe/10218", " SLB-009-2017 - ROLAMENTOS, BORRACHAS E OUTROS - APROX. 120 ITENS - VEJA ITENS DESCRITIVOS")</f>
      </c>
      <c r="C69" s="4" t="inlineStr">
        <is>
          <t>Vendido</t>
        </is>
      </c>
      <c r="D69" s="4" t="inlineStr">
        <is>
          <t>4</t>
        </is>
      </c>
      <c r="E69" s="5" t="inlineStr">
        <is>
          <t>1.700,00</t>
        </is>
      </c>
      <c r="F69" s="4" t="inlineStr">
        <is>
          <t>150.00</t>
        </is>
      </c>
    </row>
    <row collapsed="false" customFormat="false" customHeight="false" hidden="false" ht="12.1" outlineLevel="0" r="70">
      <c r="A70" s="5" t="s">
        <f>=HYPERLINK("https://www.leilaoonline.com.br/lote/detalhe/10461", "069")</f>
      </c>
      <c r="B70" s="4" t="s">
        <f>=HYPERLINK("https://www.leilaoonline.com.br/lote/detalhe/10461", "SLB-038-2017 - MANGUEIRAS HIDRAULICAS DIVERSAS; CABO DE AÇO 3/4 E DE ALUMINIO 1/2; ELETRODUTOS CORRUGADO  - SERÁ VENDIDO NO ESTADO DE CONSERVAÇÃO EM QUE SE ENCONTRA. APROX. 39 PÇS. - LOC.: MARABA / PA")</f>
      </c>
      <c r="C70" s="4" t="inlineStr">
        <is>
          <t>Não vendido</t>
        </is>
      </c>
      <c r="D70" s="4" t="inlineStr">
        <is>
          <t>3</t>
        </is>
      </c>
      <c r="E70" s="5" t="inlineStr">
        <is>
          <t>700,00</t>
        </is>
      </c>
      <c r="F70" s="4" t="inlineStr">
        <is>
          <t>100.00</t>
        </is>
      </c>
    </row>
    <row collapsed="false" customFormat="false" customHeight="false" hidden="false" ht="12.1" outlineLevel="0" r="71">
      <c r="A71" s="5" t="s">
        <f>=HYPERLINK("https://www.leilaoonline.com.br/lote/detalhe/10216", "070")</f>
      </c>
      <c r="B71" s="4" t="s">
        <f>=HYPERLINK("https://www.leilaoonline.com.br/lote/detalhe/10216", " 082-1127-2017- 7 ITENS DIVERSOS - ESTEIRA, PISTA DE DISTRIBUIÇÃO E OUTROS ")</f>
      </c>
      <c r="C71" s="4" t="inlineStr">
        <is>
          <t>Vendido</t>
        </is>
      </c>
      <c r="D71" s="4" t="inlineStr">
        <is>
          <t>5</t>
        </is>
      </c>
      <c r="E71" s="5" t="inlineStr">
        <is>
          <t>1.350,00</t>
        </is>
      </c>
      <c r="F71" s="4" t="inlineStr">
        <is>
          <t>150.00</t>
        </is>
      </c>
    </row>
    <row collapsed="false" customFormat="false" customHeight="false" hidden="false" ht="12.1" outlineLevel="0" r="72">
      <c r="A72" s="5" t="s">
        <f>=HYPERLINK("https://www.leilaoonline.com.br/lote/detalhe/10215", "071")</f>
      </c>
      <c r="B72" s="4" t="s">
        <f>=HYPERLINK("https://www.leilaoonline.com.br/lote/detalhe/10215", " 082-1129-2017 - 6 PISTA DE DISTRIBUIÇÃO DE ALIMENTOS DIVERSAS;")</f>
      </c>
      <c r="C72" s="4" t="inlineStr">
        <is>
          <t>Vendido</t>
        </is>
      </c>
      <c r="D72" s="4" t="inlineStr">
        <is>
          <t>3</t>
        </is>
      </c>
      <c r="E72" s="5" t="inlineStr">
        <is>
          <t>1.050,00</t>
        </is>
      </c>
      <c r="F72" s="4" t="inlineStr">
        <is>
          <t>150.00</t>
        </is>
      </c>
    </row>
    <row collapsed="false" customFormat="false" customHeight="false" hidden="false" ht="12.1" outlineLevel="0" r="73">
      <c r="A73" s="5" t="s">
        <f>=HYPERLINK("https://www.leilaoonline.com.br/lote/detalhe/10214", "072")</f>
      </c>
      <c r="B73" s="4" t="s">
        <f>=HYPERLINK("https://www.leilaoonline.com.br/lote/detalhe/10214", " 082-1030-2017- 6 ITENS DIVERSOS - MAQUINA DE LAVAR, BALÇÃO REFRIGERADO E OUTROS")</f>
      </c>
      <c r="C73" s="4" t="inlineStr">
        <is>
          <t>Vendido</t>
        </is>
      </c>
      <c r="D73" s="4" t="inlineStr">
        <is>
          <t>3</t>
        </is>
      </c>
      <c r="E73" s="5" t="inlineStr">
        <is>
          <t>1.050,00</t>
        </is>
      </c>
      <c r="F73" s="4" t="inlineStr">
        <is>
          <t>150.00</t>
        </is>
      </c>
    </row>
    <row collapsed="false" customFormat="false" customHeight="false" hidden="false" ht="12.1" outlineLevel="0" r="74">
      <c r="A74" s="5" t="s">
        <f>=HYPERLINK("https://www.leilaoonline.com.br/lote/detalhe/10213", "073")</f>
      </c>
      <c r="B74" s="4" t="s">
        <f>=HYPERLINK("https://www.leilaoonline.com.br/lote/detalhe/10213", " 082-1140-2017 - 1.200 ITENS DIVERSOS- PARAFUSOS 3/4 - ENGRENAGENS- ADAPTADORES E OUTROS- VEJA DESCRITIVO DE ITENS")</f>
      </c>
      <c r="C74" s="4" t="inlineStr">
        <is>
          <t>Vendido</t>
        </is>
      </c>
      <c r="D74" s="4" t="inlineStr">
        <is>
          <t>3</t>
        </is>
      </c>
      <c r="E74" s="5" t="inlineStr">
        <is>
          <t>550,00</t>
        </is>
      </c>
      <c r="F74" s="4" t="inlineStr">
        <is>
          <t>150.00</t>
        </is>
      </c>
    </row>
    <row collapsed="false" customFormat="false" customHeight="false" hidden="false" ht="12.1" outlineLevel="0" r="75">
      <c r="A75" s="5" t="s">
        <f>=HYPERLINK("https://www.leilaoonline.com.br/lote/detalhe/10212", "074")</f>
      </c>
      <c r="B75" s="4" t="s">
        <f>=HYPERLINK("https://www.leilaoonline.com.br/lote/detalhe/10212", " 082-1142-2017 - 406 ITENS DIVERSOS- ENGRENAGENS, ANEIS COMPONENTES E OUTROS - VEJA DESCRITIVO DE ITENS")</f>
      </c>
      <c r="C75" s="4" t="inlineStr">
        <is>
          <t>Vendido</t>
        </is>
      </c>
      <c r="D75" s="4" t="inlineStr">
        <is>
          <t>3</t>
        </is>
      </c>
      <c r="E75" s="5" t="inlineStr">
        <is>
          <t>450,00</t>
        </is>
      </c>
      <c r="F75" s="4" t="inlineStr">
        <is>
          <t>150.00</t>
        </is>
      </c>
    </row>
    <row collapsed="false" customFormat="false" customHeight="false" hidden="false" ht="12.1" outlineLevel="0" r="76">
      <c r="A76" s="5" t="s">
        <f>=HYPERLINK("https://www.leilaoonline.com.br/lote/detalhe/10275", "075")</f>
      </c>
      <c r="B76" s="4" t="s">
        <f>=HYPERLINK("https://www.leilaoonline.com.br/lote/detalhe/10275", "BAO-CA84-2017 - COMPRESSOR DE AR - TRACBEL - 750DP - ANO: 1991 ")</f>
      </c>
      <c r="C76" s="4" t="inlineStr">
        <is>
          <t>Não vendido</t>
        </is>
      </c>
      <c r="D76" s="4" t="inlineStr">
        <is>
          <t>16</t>
        </is>
      </c>
      <c r="E76" s="5" t="inlineStr">
        <is>
          <t>4.000,00</t>
        </is>
      </c>
      <c r="F76" s="4" t="inlineStr">
        <is>
          <t>150.00</t>
        </is>
      </c>
    </row>
    <row collapsed="false" customFormat="false" customHeight="false" hidden="false" ht="12.1" outlineLevel="0" r="77">
      <c r="A77" s="5" t="s">
        <f>=HYPERLINK("https://www.leilaoonline.com.br/lote/detalhe/10211", "076")</f>
      </c>
      <c r="B77" s="4" t="s">
        <f>=HYPERLINK("https://www.leilaoonline.com.br/lote/detalhe/10211", " 082-1122-2017 - THERMAX INC  MÁQUINA A GÁS NATURAL PARA REFRIGERAÇÃO")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20.000,00</t>
        </is>
      </c>
      <c r="F77" s="4" t="inlineStr">
        <is>
          <t>500.00</t>
        </is>
      </c>
    </row>
    <row collapsed="false" customFormat="false" customHeight="false" hidden="false" ht="12.1" outlineLevel="0" r="78">
      <c r="A78" s="5" t="s">
        <f>=HYPERLINK("https://www.leilaoonline.com.br/lote/detalhe/10219", "077")</f>
      </c>
      <c r="B78" s="4" t="s">
        <f>=HYPERLINK("https://www.leilaoonline.com.br/lote/detalhe/10219", "082-1123-2017 - THERMAX INC  MÁQUINA A GÁS NATARUAL PARA REFRIGERAÇÃO")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20.000,00</t>
        </is>
      </c>
      <c r="F78" s="4" t="inlineStr">
        <is>
          <t>500.00</t>
        </is>
      </c>
    </row>
    <row collapsed="false" customFormat="false" customHeight="false" hidden="false" ht="12.1" outlineLevel="0" r="79">
      <c r="A79" s="5" t="s">
        <f>=HYPERLINK("https://www.leilaoonline.com.br/lote/detalhe/10221", "078")</f>
      </c>
      <c r="B79" s="4" t="s">
        <f>=HYPERLINK("https://www.leilaoonline.com.br/lote/detalhe/10221", "CPBS-001-2017 - CPBS-001-2017 - GERADOR - HEIMER  - SILENT 260KVA - ANO: 2014 ")</f>
      </c>
      <c r="C79" s="4" t="inlineStr">
        <is>
          <t>Não vendido</t>
        </is>
      </c>
      <c r="D79" s="4" t="inlineStr">
        <is>
          <t>19</t>
        </is>
      </c>
      <c r="E79" s="5" t="inlineStr">
        <is>
          <t>20.250,00</t>
        </is>
      </c>
      <c r="F79" s="4" t="inlineStr">
        <is>
          <t>250.00</t>
        </is>
      </c>
    </row>
    <row collapsed="false" customFormat="false" customHeight="false" hidden="false" ht="12.1" outlineLevel="0" r="80">
      <c r="A80" s="5" t="s">
        <f>=HYPERLINK("https://www.leilaoonline.com.br/lote/detalhe/10454", "079")</f>
      </c>
      <c r="B80" s="4" t="s">
        <f>=HYPERLINK("https://www.leilaoonline.com.br/lote/detalhe/10454", "082-1172-2017 - VARREDEIRA KARCHER KMR 1700 D - ANO: 2010")</f>
      </c>
      <c r="C80" s="4" t="inlineStr">
        <is>
          <t>Não vendido</t>
        </is>
      </c>
      <c r="D80" s="4" t="inlineStr">
        <is>
          <t>3</t>
        </is>
      </c>
      <c r="E80" s="5" t="inlineStr">
        <is>
          <t>1.450,00</t>
        </is>
      </c>
      <c r="F80" s="4" t="inlineStr">
        <is>
          <t>150.00</t>
        </is>
      </c>
    </row>
    <row collapsed="false" customFormat="false" customHeight="false" hidden="false" ht="12.1" outlineLevel="0" r="81">
      <c r="A81" s="5" t="s">
        <f>=HYPERLINK("https://www.leilaoonline.com.br/lote/detalhe/10452", "080")</f>
      </c>
      <c r="B81" s="4" t="s">
        <f>=HYPERLINK("https://www.leilaoonline.com.br/lote/detalhe/10452", "0CM-001-2017 - CORREIAS V; DIVERSOS TIPOS E TAMANHOS DIVERSOS - SERA VENDIDO NO ESTADO EM QUE SE ENCONTRA - LOC.: NOVA LIMA - MG")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500,00</t>
        </is>
      </c>
      <c r="F81" s="4" t="inlineStr">
        <is>
          <t>100.00</t>
        </is>
      </c>
    </row>
    <row collapsed="false" customFormat="false" customHeight="false" hidden="false" ht="12.1" outlineLevel="0" r="82">
      <c r="A82" s="5" t="s">
        <f>=HYPERLINK("https://www.leilaoonline.com.br/lote/detalhe/10244", "082")</f>
      </c>
      <c r="B82" s="4" t="s">
        <f>=HYPERLINK("https://www.leilaoonline.com.br/lote/detalhe/10244", "PICO-048-2017 - 152 ITENS DIVERSOS- CONEXÃO;CONECTOR; SENSOR ; BOMBA; VÁLVULA ;TUBO CONDUÇÃO E OUTROS ")</f>
      </c>
      <c r="C82" s="4" t="inlineStr">
        <is>
          <t>Vendido</t>
        </is>
      </c>
      <c r="D82" s="4" t="inlineStr">
        <is>
          <t>6</t>
        </is>
      </c>
      <c r="E82" s="5" t="inlineStr">
        <is>
          <t>1.000,00</t>
        </is>
      </c>
      <c r="F82" s="4" t="inlineStr">
        <is>
          <t>100.00</t>
        </is>
      </c>
    </row>
    <row collapsed="false" customFormat="false" customHeight="false" hidden="false" ht="12.1" outlineLevel="0" r="83">
      <c r="A83" s="5" t="s">
        <f>=HYPERLINK("https://www.leilaoonline.com.br/lote/detalhe/10245", "083")</f>
      </c>
      <c r="B83" s="4" t="s">
        <f>=HYPERLINK("https://www.leilaoonline.com.br/lote/detalhe/10245", "SLB-040-2017 -475 ITENS DIVERSOS - MANGUEIRA; LABIRINTO; BORRACHA; VALVULA; PARAFUSO;SENSOR; E OUTROS 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1.000,00</t>
        </is>
      </c>
      <c r="F83" s="4" t="inlineStr">
        <is>
          <t>150.00</t>
        </is>
      </c>
    </row>
    <row collapsed="false" customFormat="false" customHeight="false" hidden="false" ht="12.1" outlineLevel="0" r="84">
      <c r="A84" s="5" t="s">
        <f>=HYPERLINK("https://www.leilaoonline.com.br/lote/detalhe/10226", "084")</f>
      </c>
      <c r="B84" s="4" t="s">
        <f>=HYPERLINK("https://www.leilaoonline.com.br/lote/detalhe/10226", " 082-ITAB1143-2017 - 1 TORRE  RESFRIAMENTO MODELO: 40/2 SG-I-E, MARCA: ALPINA, PESO: 500KG, COR: VERDE,ANO 2009;")</f>
      </c>
      <c r="C84" s="4" t="inlineStr">
        <is>
          <t>Não vendido</t>
        </is>
      </c>
      <c r="D84" s="4" t="inlineStr">
        <is>
          <t>1</t>
        </is>
      </c>
      <c r="E84" s="5" t="inlineStr">
        <is>
          <t>750,00</t>
        </is>
      </c>
      <c r="F84" s="4" t="inlineStr">
        <is>
          <t>150.00</t>
        </is>
      </c>
    </row>
    <row collapsed="false" customFormat="false" customHeight="false" hidden="false" ht="12.1" outlineLevel="0" r="85">
      <c r="A85" s="5" t="s">
        <f>=HYPERLINK("https://www.leilaoonline.com.br/lote/detalhe/10462", "085")</f>
      </c>
      <c r="B85" s="4" t="s">
        <f>=HYPERLINK("https://www.leilaoonline.com.br/lote/detalhe/10462", "CKS-MRO-018-2017 - VENTILADORES E UNIDADES DE REFRIGERADORES MOVEIS - SERA VENDIDO NO ESTADO EM QUE SE ENCONTRA - LOC.: PARAUPEBAS/PA")</f>
      </c>
      <c r="C85" s="4" t="inlineStr">
        <is>
          <t>Não vendido</t>
        </is>
      </c>
      <c r="D85" s="4" t="inlineStr">
        <is>
          <t>8</t>
        </is>
      </c>
      <c r="E85" s="5" t="inlineStr">
        <is>
          <t>2.400,00</t>
        </is>
      </c>
      <c r="F85" s="4" t="inlineStr">
        <is>
          <t>150.00</t>
        </is>
      </c>
    </row>
    <row collapsed="false" customFormat="false" customHeight="false" hidden="false" ht="12.1" outlineLevel="0" r="86">
      <c r="A86" s="5" t="s">
        <f>=HYPERLINK("https://www.leilaoonline.com.br/lote/detalhe/10271", "086")</f>
      </c>
      <c r="B86" s="4" t="s">
        <f>=HYPERLINK("https://www.leilaoonline.com.br/lote/detalhe/10271", " CFJ-001-2017- 8 ITENS DIVERSOS- LAMINA DE TRATORES - CAÇAMBA DE ESCAVADEIRA E OUTROS- VEJA DESCRITIVIO DE ITENS ")</f>
      </c>
      <c r="C86" s="4" t="inlineStr">
        <is>
          <t>Vendido</t>
        </is>
      </c>
      <c r="D86" s="4" t="inlineStr">
        <is>
          <t>40</t>
        </is>
      </c>
      <c r="E86" s="5" t="inlineStr">
        <is>
          <t>15.000,00</t>
        </is>
      </c>
      <c r="F86" s="4" t="inlineStr">
        <is>
          <t>250.00</t>
        </is>
      </c>
    </row>
    <row collapsed="false" customFormat="false" customHeight="false" hidden="false" ht="12.1" outlineLevel="0" r="87">
      <c r="A87" s="5" t="s">
        <f>=HYPERLINK("https://www.leilaoonline.com.br/lote/detalhe/10225", "087")</f>
      </c>
      <c r="B87" s="4" t="s">
        <f>=HYPERLINK("https://www.leilaoonline.com.br/lote/detalhe/10225", " CFJ-002-2017 - 47 ITENS DIVERSOS- RADIADOR D´ AGUA DE ESCAVADEIRA - PROTEÇÃO LATERAL E OUTROS - SERÁ VENDIDO NO ESTADO EM QUE SE ENCONTRA - BRUMADINHO ")</f>
      </c>
      <c r="C87" s="4" t="inlineStr">
        <is>
          <t>Vendido</t>
        </is>
      </c>
      <c r="D87" s="4" t="inlineStr">
        <is>
          <t>23</t>
        </is>
      </c>
      <c r="E87" s="5" t="inlineStr">
        <is>
          <t>9.250,00</t>
        </is>
      </c>
      <c r="F87" s="4" t="inlineStr">
        <is>
          <t>250.00</t>
        </is>
      </c>
    </row>
    <row collapsed="false" customFormat="false" customHeight="false" hidden="false" ht="12.1" outlineLevel="0" r="88">
      <c r="A88" s="5" t="s">
        <f>=HYPERLINK("https://www.leilaoonline.com.br/lote/detalhe/10227", "088")</f>
      </c>
      <c r="B88" s="4" t="s">
        <f>=HYPERLINK("https://www.leilaoonline.com.br/lote/detalhe/10227", " CFJ-003-2017- 35 ITENS DIVERSOS- CILINDRO DE ESCAVAÇÃO; ESTEIRA DE ESCAVADEIRA HIDRÁULICA E OUTROS- VEJA DESCRITIVO DE ITENS")</f>
      </c>
      <c r="C88" s="4" t="inlineStr">
        <is>
          <t>Vendido</t>
        </is>
      </c>
      <c r="D88" s="4" t="inlineStr">
        <is>
          <t>130</t>
        </is>
      </c>
      <c r="E88" s="5" t="inlineStr">
        <is>
          <t>29.750,00</t>
        </is>
      </c>
      <c r="F88" s="4" t="inlineStr">
        <is>
          <t>150.00</t>
        </is>
      </c>
    </row>
    <row collapsed="false" customFormat="false" customHeight="false" hidden="false" ht="12.1" outlineLevel="0" r="89">
      <c r="A89" s="5" t="s">
        <f>=HYPERLINK("https://www.leilaoonline.com.br/lote/detalhe/10228", "089")</f>
      </c>
      <c r="B89" s="4" t="s">
        <f>=HYPERLINK("https://www.leilaoonline.com.br/lote/detalhe/10228", " CKS-MRO-012-2017- 757 MANGUEIRAS DIVERSAS E JUNTA COMPONENTE - VEJA DESCRITIVO DE ITENS")</f>
      </c>
      <c r="C89" s="4" t="inlineStr">
        <is>
          <t>Não vendido</t>
        </is>
      </c>
      <c r="D89" s="4" t="inlineStr">
        <is>
          <t>9</t>
        </is>
      </c>
      <c r="E89" s="5" t="inlineStr">
        <is>
          <t>2.450,00</t>
        </is>
      </c>
      <c r="F89" s="4" t="inlineStr">
        <is>
          <t>150.00</t>
        </is>
      </c>
    </row>
    <row collapsed="false" customFormat="false" customHeight="false" hidden="false" ht="12.1" outlineLevel="0" r="90">
      <c r="A90" s="5" t="s">
        <f>=HYPERLINK("https://www.leilaoonline.com.br/lote/detalhe/10229", "091")</f>
      </c>
      <c r="B90" s="4" t="s">
        <f>=HYPERLINK("https://www.leilaoonline.com.br/lote/detalhe/10229", " FAB-032-2016 - 30 CARRETÉIS DE MADEIRA ( TAMANHOS DIVERSOS ) VEJA DESCRITIVO DE ITENS 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550,00</t>
        </is>
      </c>
      <c r="F90" s="4" t="inlineStr">
        <is>
          <t>150.00</t>
        </is>
      </c>
    </row>
    <row collapsed="false" customFormat="false" customHeight="false" hidden="false" ht="12.1" outlineLevel="0" r="91">
      <c r="A91" s="5" t="s">
        <f>=HYPERLINK("https://www.leilaoonline.com.br/lote/detalhe/10230", "092")</f>
      </c>
      <c r="B91" s="4" t="s">
        <f>=HYPERLINK("https://www.leilaoonline.com.br/lote/detalhe/10230", " FAB-033-2017 - 116 ITENS DIVERSOS - CONTRA PINO; MOLAS; ADAPTADORES E OUTROS - VEJA DESCRITIVO DE ITENS")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550,00</t>
        </is>
      </c>
      <c r="F91" s="4" t="inlineStr">
        <is>
          <t>150.00</t>
        </is>
      </c>
    </row>
    <row collapsed="false" customFormat="false" customHeight="false" hidden="false" ht="12.1" outlineLevel="0" r="92">
      <c r="A92" s="5" t="s">
        <f>=HYPERLINK("https://www.leilaoonline.com.br/lote/detalhe/10463", "093")</f>
      </c>
      <c r="B92" s="4" t="s">
        <f>=HYPERLINK("https://www.leilaoonline.com.br/lote/detalhe/10463", "CKS-MRO-019-2017 - BLOCO BUCYRUS; MOTORES COMPONENTES E ENGRENAGEM BUCYRUS; SERA VENDIDO NO ESTADO EM QUE SE ENCONTRA - LOC.: PARAUPEBAS/PA")</f>
      </c>
      <c r="C92" s="4" t="inlineStr">
        <is>
          <t>Não vendido</t>
        </is>
      </c>
      <c r="D92" s="4" t="inlineStr">
        <is>
          <t>47</t>
        </is>
      </c>
      <c r="E92" s="5" t="inlineStr">
        <is>
          <t>9.050,00</t>
        </is>
      </c>
      <c r="F92" s="4" t="inlineStr">
        <is>
          <t>150.00</t>
        </is>
      </c>
    </row>
    <row collapsed="false" customFormat="false" customHeight="false" hidden="false" ht="12.1" outlineLevel="0" r="93">
      <c r="A93" s="5" t="s">
        <f>=HYPERLINK("https://www.leilaoonline.com.br/lote/detalhe/10464", "094")</f>
      </c>
      <c r="B93" s="4" t="s">
        <f>=HYPERLINK("https://www.leilaoonline.com.br/lote/detalhe/10464", "CKS-MRO-020-2017 - 10 GERADORES LE TOURNEAU 1 ENGRENAGEM COMPONENTE;D025988-01 BUCYRU - SERA VENDIDO NO ESTADO EM QUE SE ENCONTRA - LOC.: PARAUPEBAS/PA")</f>
      </c>
      <c r="C93" s="4" t="inlineStr">
        <is>
          <t>Não vendido</t>
        </is>
      </c>
      <c r="D93" s="4" t="inlineStr">
        <is>
          <t>181</t>
        </is>
      </c>
      <c r="E93" s="5" t="inlineStr">
        <is>
          <t>29.850,00</t>
        </is>
      </c>
      <c r="F93" s="4" t="inlineStr">
        <is>
          <t>150.00</t>
        </is>
      </c>
    </row>
    <row collapsed="false" customFormat="false" customHeight="false" hidden="false" ht="12.1" outlineLevel="0" r="94">
      <c r="A94" s="5" t="s">
        <f>=HYPERLINK("https://www.leilaoonline.com.br/lote/detalhe/10232", "095")</f>
      </c>
      <c r="B94" s="4" t="s">
        <f>=HYPERLINK("https://www.leilaoonline.com.br/lote/detalhe/10232", " FAB-039-2017- 7 GIRADORES P&amp;H E ITENS DIVERSOS - APROX.  52 ITENS - VEJA DESCRITIVO DE ITENS 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350,00</t>
        </is>
      </c>
      <c r="F94" s="4" t="inlineStr">
        <is>
          <t>150.00</t>
        </is>
      </c>
    </row>
    <row collapsed="false" customFormat="false" customHeight="false" hidden="false" ht="12.1" outlineLevel="0" r="95">
      <c r="A95" s="5" t="s">
        <f>=HYPERLINK("https://www.leilaoonline.com.br/lote/detalhe/10233", "096")</f>
      </c>
      <c r="B95" s="4" t="s">
        <f>=HYPERLINK("https://www.leilaoonline.com.br/lote/detalhe/10233", " FAB-040-2017 - 56 ITENS DIVERSOS - VALVULAS COMPONENTES- ESPAÇADOR; TAMBOR E OUTROS - VEJA ITENS DISCRITIVOS- 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350,00</t>
        </is>
      </c>
      <c r="F95" s="4" t="inlineStr">
        <is>
          <t>150.00</t>
        </is>
      </c>
    </row>
    <row collapsed="false" customFormat="false" customHeight="false" hidden="false" ht="12.1" outlineLevel="0" r="96">
      <c r="A96" s="5" t="s">
        <f>=HYPERLINK("https://www.leilaoonline.com.br/lote/detalhe/10465", "097")</f>
      </c>
      <c r="B96" s="4" t="s">
        <f>=HYPERLINK("https://www.leilaoonline.com.br/lote/detalhe/10465", "CKS-MRO-021-2017 - 12 MOTORES SIEMENS 380CV; 3 MOTORES BUCYRUS CORRENTE ALTERNADAS  - SERA VENDIDO NO ESTADO EM QUE SE ENCONTRA - LOC.: PARAUPEBAS/PA")</f>
      </c>
      <c r="C96" s="4" t="inlineStr">
        <is>
          <t>Não vendido</t>
        </is>
      </c>
      <c r="D96" s="4" t="inlineStr">
        <is>
          <t>177</t>
        </is>
      </c>
      <c r="E96" s="5" t="inlineStr">
        <is>
          <t>29.250,00</t>
        </is>
      </c>
      <c r="F96" s="4" t="inlineStr">
        <is>
          <t>150.00</t>
        </is>
      </c>
    </row>
    <row collapsed="false" customFormat="false" customHeight="false" hidden="false" ht="12.1" outlineLevel="0" r="97">
      <c r="A97" s="5" t="s">
        <f>=HYPERLINK("https://www.leilaoonline.com.br/lote/detalhe/10224", "098")</f>
      </c>
      <c r="B97" s="4" t="s">
        <f>=HYPERLINK("https://www.leilaoonline.com.br/lote/detalhe/10224", " 0CM-004-2017 - ROTOR, CONJUNTO GERADOR E OUTROS -  VEJA DESCRITIVO DE ITENS")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550,00</t>
        </is>
      </c>
      <c r="F97" s="4" t="inlineStr">
        <is>
          <t>150.00</t>
        </is>
      </c>
    </row>
    <row collapsed="false" customFormat="false" customHeight="false" hidden="false" ht="12.1" outlineLevel="0" r="98">
      <c r="A98" s="5" t="s">
        <f>=HYPERLINK("https://www.leilaoonline.com.br/lote/detalhe/10466", "099")</f>
      </c>
      <c r="B98" s="4" t="s">
        <f>=HYPERLINK("https://www.leilaoonline.com.br/lote/detalhe/10466", "OIA-022-2017 - 710KG TUBO MECANICO ACO CARBONO; ROLAMENTOS E OUTROS - APROX 129 ITENS - SERÁ VENDIDO NO ESTADO DE CONSERVAÇÃO EM QUE SE ENCONTRA. - LOC.: OURILÂNDIA DO NORTE / PA")</f>
      </c>
      <c r="C98" s="4" t="inlineStr">
        <is>
          <t>Não vendido</t>
        </is>
      </c>
      <c r="D98" s="4" t="inlineStr">
        <is>
          <t>4</t>
        </is>
      </c>
      <c r="E98" s="5" t="inlineStr">
        <is>
          <t>3.300,00</t>
        </is>
      </c>
      <c r="F98" s="4" t="inlineStr">
        <is>
          <t>150.00</t>
        </is>
      </c>
    </row>
    <row collapsed="false" customFormat="false" customHeight="false" hidden="false" ht="12.1" outlineLevel="0" r="99">
      <c r="A99" s="5" t="s">
        <f>=HYPERLINK("https://www.leilaoonline.com.br/lote/detalhe/10467", "100")</f>
      </c>
      <c r="B99" s="4" t="s">
        <f>=HYPERLINK("https://www.leilaoonline.com.br/lote/detalhe/10467", "PICO-049-2017 - COMPONENTES ELÉTRICOS DIVERSOS; 39 PÇS. - SERA VENDIDO NO ESTADO EM QUE SE ENCONTRA - ITABIRITO / MG")</f>
      </c>
      <c r="C99" s="4" t="inlineStr">
        <is>
          <t>Não vendido</t>
        </is>
      </c>
      <c r="D99" s="4" t="inlineStr">
        <is>
          <t>1</t>
        </is>
      </c>
      <c r="E99" s="5" t="inlineStr">
        <is>
          <t>100,00</t>
        </is>
      </c>
      <c r="F99" s="4" t="inlineStr">
        <is>
          <t>100.00</t>
        </is>
      </c>
    </row>
    <row collapsed="false" customFormat="false" customHeight="false" hidden="false" ht="12.1" outlineLevel="0" r="100">
      <c r="A100" s="5" t="s">
        <f>=HYPERLINK("https://www.leilaoonline.com.br/lote/detalhe/10234", "101")</f>
      </c>
      <c r="B100" s="4" t="s">
        <f>=HYPERLINK("https://www.leilaoonline.com.br/lote/detalhe/10234", " FAB-041-2017- 20 ITENS DIVERSOS - PROTETOR COMPONENTE; EIXO PARA ESCAVADEIRA E OUTROS - VEJA ITENS DESCRITIVOS -")</f>
      </c>
      <c r="C100" s="4" t="inlineStr">
        <is>
          <t>Não vendido</t>
        </is>
      </c>
      <c r="D100" s="4" t="inlineStr">
        <is>
          <t>1</t>
        </is>
      </c>
      <c r="E100" s="5" t="inlineStr">
        <is>
          <t>350,00</t>
        </is>
      </c>
      <c r="F100" s="4" t="inlineStr">
        <is>
          <t>150.00</t>
        </is>
      </c>
    </row>
    <row collapsed="false" customFormat="false" customHeight="false" hidden="false" ht="12.1" outlineLevel="0" r="101">
      <c r="A101" s="5" t="s">
        <f>=HYPERLINK("https://www.leilaoonline.com.br/lote/detalhe/10235", "103")</f>
      </c>
      <c r="B101" s="4" t="s">
        <f>=HYPERLINK("https://www.leilaoonline.com.br/lote/detalhe/10235", " FAB-043-2017 - 84 ITENS DIVERSOS - ISOLADOR DESENHO - AMORTECEDORES  E OUTROS - VEJA ITENS DESCRITIVOS 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350,00</t>
        </is>
      </c>
      <c r="F101" s="4" t="inlineStr">
        <is>
          <t>150.00</t>
        </is>
      </c>
    </row>
    <row collapsed="false" customFormat="false" customHeight="false" hidden="false" ht="12.1" outlineLevel="0" r="102">
      <c r="A102" s="5" t="s">
        <f>=HYPERLINK("https://www.leilaoonline.com.br/lote/detalhe/10236", "104")</f>
      </c>
      <c r="B102" s="4" t="s">
        <f>=HYPERLINK("https://www.leilaoonline.com.br/lote/detalhe/10236", " ITA-062-2017 - 1 DIVISOR DE POLPA 60L MARCA DIALMATICA;")</f>
      </c>
      <c r="C102" s="4" t="inlineStr">
        <is>
          <t>Não vendido</t>
        </is>
      </c>
      <c r="D102" s="4" t="inlineStr">
        <is>
          <t>6</t>
        </is>
      </c>
      <c r="E102" s="5" t="inlineStr">
        <is>
          <t>1.200,00</t>
        </is>
      </c>
      <c r="F102" s="4" t="inlineStr">
        <is>
          <t>150.00</t>
        </is>
      </c>
    </row>
    <row collapsed="false" customFormat="false" customHeight="false" hidden="false" ht="12.1" outlineLevel="0" r="103">
      <c r="A103" s="5" t="s">
        <f>=HYPERLINK("https://www.leilaoonline.com.br/lote/detalhe/10237", "105")</f>
      </c>
      <c r="B103" s="4" t="s">
        <f>=HYPERLINK("https://www.leilaoonline.com.br/lote/detalhe/10237", " ITA-063-2017 - 1 SERRA HIDRÁULICA FRANHO MOD.S900 N.DCCC")</f>
      </c>
      <c r="C103" s="4" t="inlineStr">
        <is>
          <t>Não vendido</t>
        </is>
      </c>
      <c r="D103" s="4" t="inlineStr">
        <is>
          <t>2</t>
        </is>
      </c>
      <c r="E103" s="5" t="inlineStr">
        <is>
          <t>700,00</t>
        </is>
      </c>
      <c r="F103" s="4" t="inlineStr">
        <is>
          <t>150.00</t>
        </is>
      </c>
    </row>
    <row collapsed="false" customFormat="false" customHeight="false" hidden="false" ht="12.1" outlineLevel="0" r="104">
      <c r="A104" s="5" t="s">
        <f>=HYPERLINK("https://www.leilaoonline.com.br/lote/detalhe/10238", "106")</f>
      </c>
      <c r="B104" s="4" t="s">
        <f>=HYPERLINK("https://www.leilaoonline.com.br/lote/detalhe/10238", " MARI-002-2017 - ELEVADOR AUTOMOTIVO - KREBSFER ")</f>
      </c>
      <c r="C104" s="4" t="inlineStr">
        <is>
          <t>Vendido</t>
        </is>
      </c>
      <c r="D104" s="4" t="inlineStr">
        <is>
          <t>14</t>
        </is>
      </c>
      <c r="E104" s="5" t="inlineStr">
        <is>
          <t>3.100,00</t>
        </is>
      </c>
      <c r="F104" s="4" t="inlineStr">
        <is>
          <t>150.00</t>
        </is>
      </c>
    </row>
    <row collapsed="false" customFormat="false" customHeight="false" hidden="false" ht="12.1" outlineLevel="0" r="105">
      <c r="A105" s="5" t="s">
        <f>=HYPERLINK("https://www.leilaoonline.com.br/lote/detalhe/10239", "107")</f>
      </c>
      <c r="B105" s="4" t="s">
        <f>=HYPERLINK("https://www.leilaoonline.com.br/lote/detalhe/10239", " MARI-003-2017 - BALANÇA DE PISO - TOLEDO 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550,00</t>
        </is>
      </c>
      <c r="F105" s="4" t="inlineStr">
        <is>
          <t>150.00</t>
        </is>
      </c>
    </row>
    <row collapsed="false" customFormat="false" customHeight="false" hidden="false" ht="12.1" outlineLevel="0" r="106">
      <c r="A106" s="5" t="s">
        <f>=HYPERLINK("https://www.leilaoonline.com.br/lote/detalhe/10240", "108")</f>
      </c>
      <c r="B106" s="4" t="s">
        <f>=HYPERLINK("https://www.leilaoonline.com.br/lote/detalhe/10240", " MARI-004-2017 - PRENSA ELETRO HIDRÁULICA - ")</f>
      </c>
      <c r="C106" s="4" t="inlineStr">
        <is>
          <t>Não vendido</t>
        </is>
      </c>
      <c r="D106" s="4" t="inlineStr">
        <is>
          <t>10</t>
        </is>
      </c>
      <c r="E106" s="5" t="inlineStr">
        <is>
          <t>2.550,00</t>
        </is>
      </c>
      <c r="F106" s="4" t="inlineStr">
        <is>
          <t>150.00</t>
        </is>
      </c>
    </row>
    <row collapsed="false" customFormat="false" customHeight="false" hidden="false" ht="12.1" outlineLevel="0" r="107">
      <c r="A107" s="5" t="s">
        <f>=HYPERLINK("https://www.leilaoonline.com.br/lote/detalhe/10241", "109")</f>
      </c>
      <c r="B107" s="4" t="s">
        <f>=HYPERLINK("https://www.leilaoonline.com.br/lote/detalhe/10241", " MUT-014-2017 -19 ITENS DIVERSOS - GAVETEIRO VOLANTE; TELA ELETRICA- VEJA ITENS DESCRITIVOS 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100,00</t>
        </is>
      </c>
      <c r="F107" s="4" t="inlineStr">
        <is>
          <t>100.00</t>
        </is>
      </c>
    </row>
    <row collapsed="false" customFormat="false" customHeight="false" hidden="false" ht="12.1" outlineLevel="0" r="108">
      <c r="A108" s="5" t="s">
        <f>=HYPERLINK("https://www.leilaoonline.com.br/lote/detalhe/10242", "110")</f>
      </c>
      <c r="B108" s="4" t="s">
        <f>=HYPERLINK("https://www.leilaoonline.com.br/lote/detalhe/10242", " MUT-015-2017 -20 ITENS DIVERSOS - GAVETEIROS VOLANTES- VEJA ITENS DESCRIVOS 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100,00</t>
        </is>
      </c>
      <c r="F108" s="4" t="inlineStr">
        <is>
          <t>100.00</t>
        </is>
      </c>
    </row>
    <row collapsed="false" customFormat="false" customHeight="false" hidden="false" ht="12.1" outlineLevel="0" r="109">
      <c r="A109" s="5" t="s">
        <f>=HYPERLINK("https://www.leilaoonline.com.br/lote/detalhe/10243", "111")</f>
      </c>
      <c r="B109" s="4" t="s">
        <f>=HYPERLINK("https://www.leilaoonline.com.br/lote/detalhe/10243", " MUT-016-2017 -15 ITENS DIVERSOS - ESTAÇÃO TRABALHOL - VEJA DESCRITIVO DE ITENS 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350,00</t>
        </is>
      </c>
      <c r="F109" s="4" t="inlineStr">
        <is>
          <t>150.00</t>
        </is>
      </c>
    </row>
    <row collapsed="false" customFormat="false" customHeight="false" hidden="false" ht="12.1" outlineLevel="0" r="110">
      <c r="A110" s="5" t="s">
        <f>=HYPERLINK("https://www.leilaoonline.com.br/lote/detalhe/10287", "112")</f>
      </c>
      <c r="B110" s="4" t="s">
        <f>=HYPERLINK("https://www.leilaoonline.com.br/lote/detalhe/10287", " MUT-017-2017- 10 ITENS DIVERSOS - NOTEBOOK - DESKTOP HP - VEJA DESCRITIVO DE ITENS ")</f>
      </c>
      <c r="C110" s="4" t="inlineStr">
        <is>
          <t>Vendido</t>
        </is>
      </c>
      <c r="D110" s="4" t="inlineStr">
        <is>
          <t>3</t>
        </is>
      </c>
      <c r="E110" s="5" t="inlineStr">
        <is>
          <t>1.050,00</t>
        </is>
      </c>
      <c r="F110" s="4" t="inlineStr">
        <is>
          <t>150.00</t>
        </is>
      </c>
    </row>
    <row collapsed="false" customFormat="false" customHeight="false" hidden="false" ht="12.1" outlineLevel="0" r="111">
      <c r="A111" s="5" t="s">
        <f>=HYPERLINK("https://www.leilaoonline.com.br/lote/detalhe/10258", "113")</f>
      </c>
      <c r="B111" s="4" t="s">
        <f>=HYPERLINK("https://www.leilaoonline.com.br/lote/detalhe/10258", " SLB-037-2017- 24 RESERVATÓRIO DE AR - SEDE PARA VÁLVULA- FILTRO E OUTROS - VEJA ITENS DESCRITIVOS 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5.750,00</t>
        </is>
      </c>
      <c r="F111" s="4" t="inlineStr">
        <is>
          <t>250.00</t>
        </is>
      </c>
    </row>
    <row collapsed="false" customFormat="false" customHeight="false" hidden="false" ht="12.1" outlineLevel="0" r="112">
      <c r="A112" s="5" t="s">
        <f>=HYPERLINK("https://www.leilaoonline.com.br/lote/detalhe/10455", "114")</f>
      </c>
      <c r="B112" s="4" t="s">
        <f>=HYPERLINK("https://www.leilaoonline.com.br/lote/detalhe/10455", "SLB-056-2017 - APROX. 400 PARTES E PEÇAS CARTEPILAR, KOMATSU DIVERSAS  - SERÁ VENDIDO NO ESTADO DE CONSERVAÇÃO EM QUE SE ENCONTRA. LOC.: MARABA / PA ")</f>
      </c>
      <c r="C112" s="4" t="inlineStr">
        <is>
          <t>Não vendido</t>
        </is>
      </c>
      <c r="D112" s="4" t="inlineStr">
        <is>
          <t>6</t>
        </is>
      </c>
      <c r="E112" s="5" t="inlineStr">
        <is>
          <t>1.000,00</t>
        </is>
      </c>
      <c r="F112" s="4" t="inlineStr">
        <is>
          <t>100.00</t>
        </is>
      </c>
    </row>
    <row collapsed="false" customFormat="false" customHeight="false" hidden="false" ht="12.1" outlineLevel="0" r="113">
      <c r="A113" s="5" t="s">
        <f>=HYPERLINK("https://www.leilaoonline.com.br/lote/detalhe/10259", "115")</f>
      </c>
      <c r="B113" s="4" t="s">
        <f>=HYPERLINK("https://www.leilaoonline.com.br/lote/detalhe/10259", " SLB-042-2017 - 22 VÁLVULA GUILHOTINA- ELETRODUTO FLEXÍVEL E OUTROS - VEJA  DESCRITIVOS ITENS")</f>
      </c>
      <c r="C113" s="4" t="inlineStr">
        <is>
          <t>Vendido</t>
        </is>
      </c>
      <c r="D113" s="4" t="inlineStr">
        <is>
          <t>1</t>
        </is>
      </c>
      <c r="E113" s="5" t="inlineStr">
        <is>
          <t>5.750,00</t>
        </is>
      </c>
      <c r="F113" s="4" t="inlineStr">
        <is>
          <t>250.00</t>
        </is>
      </c>
    </row>
    <row collapsed="false" customFormat="false" customHeight="false" hidden="false" ht="12.1" outlineLevel="0" r="114">
      <c r="A114" s="5" t="s">
        <f>=HYPERLINK("https://www.leilaoonline.com.br/lote/detalhe/10257", "116")</f>
      </c>
      <c r="B114" s="4" t="s">
        <f>=HYPERLINK("https://www.leilaoonline.com.br/lote/detalhe/10257", " SLB-043-2017 - 1 EIXO HELICODAL 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35.000,00</t>
        </is>
      </c>
      <c r="F114" s="4" t="inlineStr">
        <is>
          <t>1000.00</t>
        </is>
      </c>
    </row>
    <row collapsed="false" customFormat="false" customHeight="false" hidden="false" ht="12.1" outlineLevel="0" r="115">
      <c r="A115" s="5" t="s">
        <f>=HYPERLINK("https://www.leilaoonline.com.br/lote/detalhe/10260", "117")</f>
      </c>
      <c r="B115" s="4" t="s">
        <f>=HYPERLINK("https://www.leilaoonline.com.br/lote/detalhe/10260", " SLB-044-2017 - 1 CONJUNTO DE CHASSI PARA PENEIRA VIBRATÓRIA ")</f>
      </c>
      <c r="C115" s="4" t="inlineStr">
        <is>
          <t>Vendido</t>
        </is>
      </c>
      <c r="D115" s="4" t="inlineStr">
        <is>
          <t>2</t>
        </is>
      </c>
      <c r="E115" s="5" t="inlineStr">
        <is>
          <t>1.500,00</t>
        </is>
      </c>
      <c r="F115" s="4" t="inlineStr">
        <is>
          <t>150.00</t>
        </is>
      </c>
    </row>
    <row collapsed="false" customFormat="false" customHeight="false" hidden="false" ht="12.1" outlineLevel="0" r="116">
      <c r="A116" s="5" t="s">
        <f>=HYPERLINK("https://www.leilaoonline.com.br/lote/detalhe/10456", "118")</f>
      </c>
      <c r="B116" s="4" t="s">
        <f>=HYPERLINK("https://www.leilaoonline.com.br/lote/detalhe/10456", "SLB-055-2017 - MAQUINA E APARELHOS PARA SOLDAR")</f>
      </c>
      <c r="C116" s="4" t="inlineStr">
        <is>
          <t>Não vendido</t>
        </is>
      </c>
      <c r="D116" s="4" t="inlineStr">
        <is>
          <t>57</t>
        </is>
      </c>
      <c r="E116" s="5" t="inlineStr">
        <is>
          <t>6.700,00</t>
        </is>
      </c>
      <c r="F116" s="4" t="inlineStr">
        <is>
          <t>150.00</t>
        </is>
      </c>
    </row>
    <row collapsed="false" customFormat="false" customHeight="false" hidden="false" ht="12.1" outlineLevel="0" r="117">
      <c r="A117" s="5" t="s">
        <f>=HYPERLINK("https://www.leilaoonline.com.br/lote/detalhe/10261", "119")</f>
      </c>
      <c r="B117" s="4" t="s">
        <f>=HYPERLINK("https://www.leilaoonline.com.br/lote/detalhe/10261", "CD-670-2017 - 139 ROLO TRANSP RETOR 6,3MM 1666MM")</f>
      </c>
      <c r="C117" s="4" t="inlineStr">
        <is>
          <t>Não vendido</t>
        </is>
      </c>
      <c r="D117" s="4" t="inlineStr">
        <is>
          <t>1</t>
        </is>
      </c>
      <c r="E117" s="5" t="inlineStr">
        <is>
          <t>1.150,00</t>
        </is>
      </c>
      <c r="F117" s="4" t="inlineStr">
        <is>
          <t>150.00</t>
        </is>
      </c>
    </row>
    <row collapsed="false" customFormat="false" customHeight="false" hidden="false" ht="12.1" outlineLevel="0" r="118">
      <c r="A118" s="5" t="s">
        <f>=HYPERLINK("https://www.leilaoonline.com.br/lote/detalhe/10363", "121")</f>
      </c>
      <c r="B118" s="4" t="s">
        <f>=HYPERLINK("https://www.leilaoonline.com.br/lote/detalhe/10363", " MUT-020-2017 -18  GAVETEIROS VOLANTE")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100,00</t>
        </is>
      </c>
      <c r="F118" s="4" t="inlineStr">
        <is>
          <t>100.00</t>
        </is>
      </c>
    </row>
    <row collapsed="false" customFormat="false" customHeight="false" hidden="false" ht="12.1" outlineLevel="0" r="119">
      <c r="A119" s="5" t="s">
        <f>=HYPERLINK("https://www.leilaoonline.com.br/lote/detalhe/10364", "122")</f>
      </c>
      <c r="B119" s="4" t="s">
        <f>=HYPERLINK("https://www.leilaoonline.com.br/lote/detalhe/10364", " MUT-021-2017- 18 GAVETEIROS VOLANTE 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350,00</t>
        </is>
      </c>
      <c r="F119" s="4" t="inlineStr">
        <is>
          <t>150.00</t>
        </is>
      </c>
    </row>
    <row collapsed="false" customFormat="false" customHeight="false" hidden="false" ht="12.1" outlineLevel="0" r="120">
      <c r="A120" s="5" t="s">
        <f>=HYPERLINK("https://www.leilaoonline.com.br/lote/detalhe/10255", "123")</f>
      </c>
      <c r="B120" s="4" t="s">
        <f>=HYPERLINK("https://www.leilaoonline.com.br/lote/detalhe/10255", " MUT-022-2017- 9 - ESTAÇÃO DE TRABALHO 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350,00</t>
        </is>
      </c>
      <c r="F120" s="4" t="inlineStr">
        <is>
          <t>150.00</t>
        </is>
      </c>
    </row>
    <row collapsed="false" customFormat="false" customHeight="false" hidden="false" ht="12.1" outlineLevel="0" r="121">
      <c r="A121" s="5" t="s">
        <f>=HYPERLINK("https://www.leilaoonline.com.br/lote/detalhe/10256", "124")</f>
      </c>
      <c r="B121" s="4" t="s">
        <f>=HYPERLINK("https://www.leilaoonline.com.br/lote/detalhe/10256", " MUT-025-2017- 17 - ITENS  4 ARMÁRIO BAIXO, 1 SOFÁ, 2 ESTAÇÃO TRABALHO S/ PÉ, E 1 GAVETEIRO VOLANTE")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100,00</t>
        </is>
      </c>
      <c r="F121" s="4" t="inlineStr">
        <is>
          <t>100.00</t>
        </is>
      </c>
    </row>
    <row collapsed="false" customFormat="false" customHeight="false" hidden="false" ht="12.1" outlineLevel="0" r="122">
      <c r="A122" s="5" t="s">
        <f>=HYPERLINK("https://www.leilaoonline.com.br/lote/detalhe/10262", "125")</f>
      </c>
      <c r="B122" s="4" t="s">
        <f>=HYPERLINK("https://www.leilaoonline.com.br/lote/detalhe/10262", "082-1167-2017 - DIVERSAS CORREIA TRANSPORTADORA - VEJA DESCRITIVO DE ITENS")</f>
      </c>
      <c r="C122" s="4" t="inlineStr">
        <is>
          <t>Vendido</t>
        </is>
      </c>
      <c r="D122" s="4" t="inlineStr">
        <is>
          <t>4</t>
        </is>
      </c>
      <c r="E122" s="5" t="inlineStr">
        <is>
          <t>11.500,00</t>
        </is>
      </c>
      <c r="F122" s="4" t="inlineStr">
        <is>
          <t>500.00</t>
        </is>
      </c>
    </row>
    <row collapsed="false" customFormat="false" customHeight="false" hidden="false" ht="12.1" outlineLevel="0" r="123">
      <c r="A123" s="5" t="s">
        <f>=HYPERLINK("https://www.leilaoonline.com.br/lote/detalhe/10263", "126")</f>
      </c>
      <c r="B123" s="4" t="s">
        <f>=HYPERLINK("https://www.leilaoonline.com.br/lote/detalhe/10263", "082-1171-2017 - 37  CAVALETES ")</f>
      </c>
      <c r="C123" s="4" t="inlineStr">
        <is>
          <t>Não vendido</t>
        </is>
      </c>
      <c r="D123" s="4" t="inlineStr">
        <is>
          <t>1</t>
        </is>
      </c>
      <c r="E123" s="5" t="inlineStr">
        <is>
          <t>350,00</t>
        </is>
      </c>
      <c r="F123" s="4" t="inlineStr">
        <is>
          <t>150.00</t>
        </is>
      </c>
    </row>
    <row collapsed="false" customFormat="false" customHeight="false" hidden="false" ht="12.1" outlineLevel="0" r="124">
      <c r="A124" s="5" t="s">
        <f>=HYPERLINK("https://www.leilaoonline.com.br/lote/detalhe/10246", "127")</f>
      </c>
      <c r="B124" s="4" t="s">
        <f>=HYPERLINK("https://www.leilaoonline.com.br/lote/detalhe/10246", " 082-1154-2017 - 8 ITENS DIVERSOS - FORNO E BALÇÃO DE DISTRIBUIÇÃO ")</f>
      </c>
      <c r="C124" s="4" t="inlineStr">
        <is>
          <t>Não vendido</t>
        </is>
      </c>
      <c r="D124" s="4" t="inlineStr">
        <is>
          <t>3</t>
        </is>
      </c>
      <c r="E124" s="5" t="inlineStr">
        <is>
          <t>1.050,00</t>
        </is>
      </c>
      <c r="F124" s="4" t="inlineStr">
        <is>
          <t>150.00</t>
        </is>
      </c>
    </row>
    <row collapsed="false" customFormat="false" customHeight="false" hidden="false" ht="12.1" outlineLevel="0" r="125">
      <c r="A125" s="5" t="s">
        <f>=HYPERLINK("https://www.leilaoonline.com.br/lote/detalhe/10247", "128")</f>
      </c>
      <c r="B125" s="4" t="s">
        <f>=HYPERLINK("https://www.leilaoonline.com.br/lote/detalhe/10247", " 082-1155-2017 - 5 ITENS DIVERSOS - CENTRIFUGA DE LEGUMES - BALÇÃO DE DISTRIBUIÇÃO - ")</f>
      </c>
      <c r="C125" s="4" t="inlineStr">
        <is>
          <t>Não vendido</t>
        </is>
      </c>
      <c r="D125" s="4" t="inlineStr">
        <is>
          <t>5</t>
        </is>
      </c>
      <c r="E125" s="5" t="inlineStr">
        <is>
          <t>1.400,00</t>
        </is>
      </c>
      <c r="F125" s="4" t="inlineStr">
        <is>
          <t>150.00</t>
        </is>
      </c>
    </row>
    <row collapsed="false" customFormat="false" customHeight="false" hidden="false" ht="12.1" outlineLevel="0" r="126">
      <c r="A126" s="5" t="s">
        <f>=HYPERLINK("https://www.leilaoonline.com.br/lote/detalhe/10248", "129")</f>
      </c>
      <c r="B126" s="4" t="s">
        <f>=HYPERLINK("https://www.leilaoonline.com.br/lote/detalhe/10248", " 082-1156-2017 - 7 ITENS DIVERSOS - CARRO PARA TRANSPORTE; FOGÃO A GÁS E OUTROS")</f>
      </c>
      <c r="C126" s="4" t="inlineStr">
        <is>
          <t>Não vendido</t>
        </is>
      </c>
      <c r="D126" s="4" t="inlineStr">
        <is>
          <t>2</t>
        </is>
      </c>
      <c r="E126" s="5" t="inlineStr">
        <is>
          <t>700,00</t>
        </is>
      </c>
      <c r="F126" s="4" t="inlineStr">
        <is>
          <t>150.00</t>
        </is>
      </c>
    </row>
    <row collapsed="false" customFormat="false" customHeight="false" hidden="false" ht="12.1" outlineLevel="0" r="127">
      <c r="A127" s="5" t="s">
        <f>=HYPERLINK("https://www.leilaoonline.com.br/lote/detalhe/10249", "130")</f>
      </c>
      <c r="B127" s="4" t="s">
        <f>=HYPERLINK("https://www.leilaoonline.com.br/lote/detalhe/10249", " 082-1157-2017 - 8 ITENS DIVERSOS - BALÇÃ DE DISTRUIÇÃO ; CARRO TRANSPORTADOR E OUTROS ")</f>
      </c>
      <c r="C127" s="4" t="inlineStr">
        <is>
          <t>Não vendido</t>
        </is>
      </c>
      <c r="D127" s="4" t="inlineStr">
        <is>
          <t>1</t>
        </is>
      </c>
      <c r="E127" s="5" t="inlineStr">
        <is>
          <t>750,00</t>
        </is>
      </c>
      <c r="F127" s="4" t="inlineStr">
        <is>
          <t>150.00</t>
        </is>
      </c>
    </row>
    <row collapsed="false" customFormat="false" customHeight="false" hidden="false" ht="12.1" outlineLevel="0" r="128">
      <c r="A128" s="5" t="s">
        <f>=HYPERLINK("https://www.leilaoonline.com.br/lote/detalhe/10250", "131")</f>
      </c>
      <c r="B128" s="4" t="s">
        <f>=HYPERLINK("https://www.leilaoonline.com.br/lote/detalhe/10250", " 082-1158-2017 - 7 ITENS DIVERSOS -  BALÇÃO DE DISTRIBUIÇÃO ; CARRO TRANSPORTADOR E OUTROS ")</f>
      </c>
      <c r="C128" s="4" t="inlineStr">
        <is>
          <t>Não vendido</t>
        </is>
      </c>
      <c r="D128" s="4" t="inlineStr">
        <is>
          <t>3</t>
        </is>
      </c>
      <c r="E128" s="5" t="inlineStr">
        <is>
          <t>1.100,00</t>
        </is>
      </c>
      <c r="F128" s="4" t="inlineStr">
        <is>
          <t>150.00</t>
        </is>
      </c>
    </row>
    <row collapsed="false" customFormat="false" customHeight="false" hidden="false" ht="12.1" outlineLevel="0" r="129">
      <c r="A129" s="5" t="s">
        <f>=HYPERLINK("https://www.leilaoonline.com.br/lote/detalhe/10251", "132")</f>
      </c>
      <c r="B129" s="4" t="s">
        <f>=HYPERLINK("https://www.leilaoonline.com.br/lote/detalhe/10251", " 082-1159-2017 - 5 ITENS DIVERSOS - BALÇÃO DE DISTRIBUIÇÃO; CARRO TRANSPORTADOR - SERÁ VENDIDO NO  ESTADO EM QUE SE ENCONTRA -VITÓRIA / ES")</f>
      </c>
      <c r="C129" s="4" t="inlineStr">
        <is>
          <t>Não vendido</t>
        </is>
      </c>
      <c r="D129" s="4" t="inlineStr">
        <is>
          <t>1</t>
        </is>
      </c>
      <c r="E129" s="5" t="inlineStr">
        <is>
          <t>750,00</t>
        </is>
      </c>
      <c r="F129" s="4" t="inlineStr">
        <is>
          <t>150.00</t>
        </is>
      </c>
    </row>
    <row collapsed="false" customFormat="false" customHeight="false" hidden="false" ht="12.1" outlineLevel="0" r="130">
      <c r="A130" s="5" t="s">
        <f>=HYPERLINK("https://www.leilaoonline.com.br/lote/detalhe/10252", "133")</f>
      </c>
      <c r="B130" s="4" t="s">
        <f>=HYPERLINK("https://www.leilaoonline.com.br/lote/detalhe/10252", " 082-1160-2017 - 8 ITENS DIVERSOS - CHAPA A GÁS- MESA EM INOX E OUTROS - SERÁ VENDIDO NO  ESTADO EM QUE SE ENCONTRA - VITÓRIA / ES")</f>
      </c>
      <c r="C130" s="4" t="inlineStr">
        <is>
          <t>Não vendido</t>
        </is>
      </c>
      <c r="D130" s="4" t="inlineStr">
        <is>
          <t>6</t>
        </is>
      </c>
      <c r="E130" s="5" t="inlineStr">
        <is>
          <t>1.550,00</t>
        </is>
      </c>
      <c r="F130" s="4" t="inlineStr">
        <is>
          <t>150.00</t>
        </is>
      </c>
    </row>
    <row collapsed="false" customFormat="false" customHeight="false" hidden="false" ht="12.1" outlineLevel="0" r="131">
      <c r="A131" s="5" t="s">
        <f>=HYPERLINK("https://www.leilaoonline.com.br/lote/detalhe/10253", "134")</f>
      </c>
      <c r="B131" s="4" t="s">
        <f>=HYPERLINK("https://www.leilaoonline.com.br/lote/detalhe/10253", " 082-1162-2017 - 6 ITENS DIVERSOS - REFRIGERADOR VERTICAL- FRITADEIRA E OUTROS - SERÁ VENDIDO NO  ESTADO EM QUE SE ENCONTRA - VITÓRIA / ES")</f>
      </c>
      <c r="C131" s="4" t="inlineStr">
        <is>
          <t>Não vendido</t>
        </is>
      </c>
      <c r="D131" s="4" t="inlineStr">
        <is>
          <t>7</t>
        </is>
      </c>
      <c r="E131" s="5" t="inlineStr">
        <is>
          <t>1.800,00</t>
        </is>
      </c>
      <c r="F131" s="4" t="inlineStr">
        <is>
          <t>150.00</t>
        </is>
      </c>
    </row>
    <row collapsed="false" customFormat="false" customHeight="false" hidden="false" ht="12.1" outlineLevel="0" r="132">
      <c r="A132" s="5" t="s">
        <f>=HYPERLINK("https://www.leilaoonline.com.br/lote/detalhe/10254", "135")</f>
      </c>
      <c r="B132" s="4" t="s">
        <f>=HYPERLINK("https://www.leilaoonline.com.br/lote/detalhe/10254", " 082-1163-2017 - 7 CHAPAS DE GÁS - SERÁ VENDIDO NO  ESTADO EM QUE SE ENCONTRA -VITÓRIA / ES")</f>
      </c>
      <c r="C132" s="4" t="inlineStr">
        <is>
          <t>Não vendido</t>
        </is>
      </c>
      <c r="D132" s="4" t="inlineStr">
        <is>
          <t>2</t>
        </is>
      </c>
      <c r="E132" s="5" t="inlineStr">
        <is>
          <t>700,00</t>
        </is>
      </c>
      <c r="F132" s="4" t="inlineStr">
        <is>
          <t>150.00</t>
        </is>
      </c>
    </row>
    <row collapsed="false" customFormat="false" customHeight="false" hidden="false" ht="12.1" outlineLevel="0" r="133">
      <c r="A133" s="5" t="s">
        <f>=HYPERLINK("https://www.leilaoonline.com.br/lote/detalhe/10265", "136")</f>
      </c>
      <c r="B133" s="4" t="s">
        <f>=HYPERLINK("https://www.leilaoonline.com.br/lote/detalhe/10265", "SLB-045-2017 - 1 CAVALETE, ROLETES CELULAS DE CARGAS PARA BALANÇA DE CORREIA TRANSPORTADORA ")</f>
      </c>
      <c r="C133" s="4" t="inlineStr">
        <is>
          <t>Vendido</t>
        </is>
      </c>
      <c r="D133" s="4" t="inlineStr">
        <is>
          <t>2</t>
        </is>
      </c>
      <c r="E133" s="5" t="inlineStr">
        <is>
          <t>1.050,00</t>
        </is>
      </c>
      <c r="F133" s="4" t="inlineStr">
        <is>
          <t>150.00</t>
        </is>
      </c>
    </row>
    <row collapsed="false" customFormat="false" customHeight="false" hidden="false" ht="12.1" outlineLevel="0" r="134">
      <c r="A134" s="5" t="s">
        <f>=HYPERLINK("https://www.leilaoonline.com.br/lote/detalhe/10266", "137")</f>
      </c>
      <c r="B134" s="4" t="s">
        <f>=HYPERLINK("https://www.leilaoonline.com.br/lote/detalhe/10266", "SLB-048-2017 -805 ITENS DIVERSOS -  EIXO ; ARRUELA ; RETENTOR; MANGUEIRA HIDRAUL; FILTRO FLUIDO; SELO E OUTROS 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1.000,00</t>
        </is>
      </c>
      <c r="F134" s="4" t="inlineStr">
        <is>
          <t>200.00</t>
        </is>
      </c>
    </row>
    <row collapsed="false" customFormat="false" customHeight="false" hidden="false" ht="12.1" outlineLevel="0" r="135">
      <c r="A135" s="5" t="s">
        <f>=HYPERLINK("https://www.leilaoonline.com.br/lote/detalhe/10268", "139")</f>
      </c>
      <c r="B135" s="4" t="s">
        <f>=HYPERLINK("https://www.leilaoonline.com.br/lote/detalhe/10268", "SLB-047-2017 - 20 ITENS REDUTOR, CILINDRO HIDRAULICO E OUTROS VEJA DESCRITIVO DE ITENS")</f>
      </c>
      <c r="C135" s="4" t="inlineStr">
        <is>
          <t>Vendido</t>
        </is>
      </c>
      <c r="D135" s="4" t="inlineStr">
        <is>
          <t>6</t>
        </is>
      </c>
      <c r="E135" s="5" t="inlineStr">
        <is>
          <t>2.050,00</t>
        </is>
      </c>
      <c r="F135" s="4" t="inlineStr">
        <is>
          <t>150.00</t>
        </is>
      </c>
    </row>
    <row collapsed="false" customFormat="false" customHeight="false" hidden="false" ht="12.1" outlineLevel="0" r="136">
      <c r="A136" s="5" t="s">
        <f>=HYPERLINK("https://www.leilaoonline.com.br/lote/detalhe/10399", "140")</f>
      </c>
      <c r="B136" s="4" t="s">
        <f>=HYPERLINK("https://www.leilaoonline.com.br/lote/detalhe/10399", "082-1121-2017 - 1567 PEÇAS DIVERSAS - AMORTECEDOR, VÁLVULA, DISCOS E OUTROS VEJA DESCRITIVO DE ITENS")</f>
      </c>
      <c r="C136" s="4" t="inlineStr">
        <is>
          <t>Vendido</t>
        </is>
      </c>
      <c r="D136" s="4" t="inlineStr">
        <is>
          <t>19</t>
        </is>
      </c>
      <c r="E136" s="5" t="inlineStr">
        <is>
          <t>3.250,00</t>
        </is>
      </c>
      <c r="F136" s="4" t="inlineStr">
        <is>
          <t>150.00</t>
        </is>
      </c>
    </row>
    <row collapsed="false" customFormat="false" customHeight="false" hidden="false" ht="12.1" outlineLevel="0" r="137">
      <c r="A137" s="5" t="s">
        <f>=HYPERLINK("https://www.leilaoonline.com.br/lote/detalhe/10459", "141")</f>
      </c>
      <c r="B137" s="4" t="s">
        <f>=HYPERLINK("https://www.leilaoonline.com.br/lote/detalhe/10459", "SLB-024-2017 - PEÇAS INDUSTRIAIS DIVERSAS; COMPONENTES DE FIXAÇÃO E OUTROS APROX. 410 PÇS.  - SERÁ VENDIDO NO ESTADO DE CONSERVAÇÃO EM QUE SE ENCONTRA. - LOC.: MARABA / PA")</f>
      </c>
      <c r="C137" s="4" t="inlineStr">
        <is>
          <t>Não vendido</t>
        </is>
      </c>
      <c r="D137" s="4" t="inlineStr">
        <is>
          <t>5</t>
        </is>
      </c>
      <c r="E137" s="5" t="inlineStr">
        <is>
          <t>900,00</t>
        </is>
      </c>
      <c r="F137" s="4" t="inlineStr">
        <is>
          <t>100.00</t>
        </is>
      </c>
    </row>
    <row collapsed="false" customFormat="false" customHeight="false" hidden="false" ht="12.1" outlineLevel="0" r="138">
      <c r="A138" s="5" t="s">
        <f>=HYPERLINK("https://www.leilaoonline.com.br/lote/detalhe/10471", "142")</f>
      </c>
      <c r="B138" s="4" t="s">
        <f>=HYPERLINK("https://www.leilaoonline.com.br/lote/detalhe/10471", "MUT-018-2017-11 ITENS  - 2 CADEIRAS DE ESCRITÓRIO, 7 GAVETEIRO VOLANTE E 2 MESA DE REUNIÃO")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100,00</t>
        </is>
      </c>
      <c r="F138" s="4" t="inlineStr">
        <is>
          <t>100.00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2026-05-01T20:53:45.00Z</dcterms:created>
  <dc:creator>Tellks Tecnologia</dc:creator>
  <cp:revision>0</cp:revision>
</cp:coreProperties>
</file>