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DE APOIO (MUNCK, TANQUE , COMBOIO, OFICINA, BAÚ ), TRATORES, CARREGADEIRAS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=HYPERLINK("https://www.leilaoonline.com.br/lote/detalhe/10753", "080")</f>
      </c>
      <c r="B11" s="4" t="s">
        <f>=HYPERLINK("https://www.leilaoonline.com.br/lote/detalhe/10753", " REBOQUE RODOVIARIA 7,60M COM HIDRO HOLL  MOTOR E BOMBA FR102413/95567, PLACA BWQ5465,UND DOIS CÓRREGOS")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=HYPERLINK("https://www.leilaoonline.com.br/lote/detalhe/10758", "081")</f>
      </c>
      <c r="B12" s="4" t="s">
        <f>=HYPERLINK("https://www.leilaoonline.com.br/lote/detalhe/10758", "  30 TUBOS DE 6 M DE INOX, (VENDA POR LOTE PESO ESTIMADO 1 T), S/FR, UND DOIS CÓRREGOS")</f>
      </c>
      <c r="C12" s="4" t="inlineStr">
        <is>
          <t>Vendido</t>
        </is>
      </c>
      <c r="D12" s="4" t="inlineStr">
        <is>
          <t>26</t>
        </is>
      </c>
      <c r="E12" s="5" t="inlineStr">
        <is>
          <t>2.700,00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=HYPERLINK("https://www.leilaoonline.com.br/lote/detalhe/10752", "082")</f>
      </c>
      <c r="B13" s="4" t="s">
        <f>=HYPERLINK("https://www.leilaoonline.com.br/lote/detalhe/10752", " TORNO INDUSTRIAL, PATR.A9000885, UND DOIS CÓRREGOS")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6.550,00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=HYPERLINK("https://www.leilaoonline.com.br/lote/detalhe/10755", "083")</f>
      </c>
      <c r="B14" s="4" t="s">
        <f>=HYPERLINK("https://www.leilaoonline.com.br/lote/detalhe/10755", " 1 BALANÇÃO  PESO ESTIMADO 2,5 T, S/FR, UND DOIS CÓRREGOS")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=HYPERLINK("https://www.leilaoonline.com.br/lote/detalhe/10756", "084")</f>
      </c>
      <c r="B15" s="4" t="s">
        <f>=HYPERLINK("https://www.leilaoonline.com.br/lote/detalhe/10756", " 40 TUBOS EVAPORAÇÃO, 8 TUBOS 18",  6 TUBOS 14", 3 CURVAS,6 TUBOS DE FIBRA 12", (VENDA POR LOTE), S/FR, UND DOIS CÓRREGOS")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=HYPERLINK("https://www.leilaoonline.com.br/lote/detalhe/10759", "085")</f>
      </c>
      <c r="B16" s="4" t="s">
        <f>=HYPERLINK("https://www.leilaoonline.com.br/lote/detalhe/10759", " 40 TELHA DE  ZINCO MED. 1.10 X4,50, S/FR, UND DOIS CÓRREGOS")</f>
      </c>
      <c r="C16" s="4" t="inlineStr">
        <is>
          <t>Vendido</t>
        </is>
      </c>
      <c r="D16" s="4" t="inlineStr">
        <is>
          <t>13</t>
        </is>
      </c>
      <c r="E16" s="5" t="inlineStr">
        <is>
          <t>2.200,00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=HYPERLINK("https://www.leilaoonline.com.br/lote/detalhe/10754", "086")</f>
      </c>
      <c r="B17" s="4" t="s">
        <f>=HYPERLINK("https://www.leilaoonline.com.br/lote/detalhe/10754", " 1 VENTILADOR SEM  MOTOR , SEM INFORMAÇÃO E 1 CESTO AÉREO PARA MUNCK, PATR.A9000451, UND DOIS CÓRREGOS")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=HYPERLINK("https://www.leilaoonline.com.br/lote/detalhe/10751", "087")</f>
      </c>
      <c r="B18" s="4" t="s">
        <f>=HYPERLINK("https://www.leilaoonline.com.br/lote/detalhe/10751", " TALHAS MANUAL CAP. 10 TON COM CORRENTE, SEM USO, S/FR, UND DOIS CÓRREGOS")</f>
      </c>
      <c r="C18" s="4" t="inlineStr">
        <is>
          <t>Vendido</t>
        </is>
      </c>
      <c r="D18" s="4" t="inlineStr">
        <is>
          <t>21</t>
        </is>
      </c>
      <c r="E18" s="5" t="inlineStr">
        <is>
          <t>3.550,00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=HYPERLINK("https://www.leilaoonline.com.br/lote/detalhe/10757", "088")</f>
      </c>
      <c r="B19" s="4" t="s">
        <f>=HYPERLINK("https://www.leilaoonline.com.br/lote/detalhe/10757", " CAMINHÃO SCANIA/R113 E 6X4 360 COM MUNCK, ANO 1992, FR98688/98688, PLACA BWJ4082,UND DOIS CÓRREGOS")</f>
      </c>
      <c r="C19" s="4" t="inlineStr">
        <is>
          <t>Vendido</t>
        </is>
      </c>
      <c r="D19" s="4" t="inlineStr">
        <is>
          <t>103</t>
        </is>
      </c>
      <c r="E19" s="5" t="inlineStr">
        <is>
          <t>71.500,00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=HYPERLINK("https://www.leilaoonline.com.br/lote/detalhe/10973", "100")</f>
      </c>
      <c r="B20" s="4" t="s">
        <f>=HYPERLINK("https://www.leilaoonline.com.br/lote/detalhe/10973", "104 EXTINTORES APROXIMADAMENTE, S/FR, UND DOIS CÓRREGOS")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=HYPERLINK("https://www.leilaoonline.com.br/lote/detalhe/10983", "580")</f>
      </c>
      <c r="B21" s="4" t="s">
        <f>=HYPERLINK("https://www.leilaoonline.com.br/lote/detalhe/10983", " 2 KIT MUDAS DE COLHEDORAS, S/FR, UND IPAUSSU")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=HYPERLINK("https://www.leilaoonline.com.br/lote/detalhe/10951", "581")</f>
      </c>
      <c r="B22" s="4" t="s">
        <f>=HYPERLINK("https://www.leilaoonline.com.br/lote/detalhe/10951", " 15 RODAS DE COLHEDORAS, S/FR, UND IPAUSSU")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=HYPERLINK("https://www.leilaoonline.com.br/lote/detalhe/10952", "584")</f>
      </c>
      <c r="B23" s="4" t="s">
        <f>=HYPERLINK("https://www.leilaoonline.com.br/lote/detalhe/10952", " PONTE ROLANTE PARA 15 toneladas VÃO 15 metros MONTADA COM OS PERIFÉRICOS, S/FR, UND IPAUSSU")</f>
      </c>
      <c r="C23" s="4" t="inlineStr">
        <is>
          <t>Vendido</t>
        </is>
      </c>
      <c r="D23" s="4" t="inlineStr">
        <is>
          <t>33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=HYPERLINK("https://www.leilaoonline.com.br/lote/detalhe/10985", "591")</f>
      </c>
      <c r="B24" s="4" t="s">
        <f>=HYPERLINK("https://www.leilaoonline.com.br/lote/detalhe/10985", " SECADOR DE AÇUCAR ROTATIVO  PIRATININGA, S/FR, UND IPAUSSU")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17.000,00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=HYPERLINK("https://www.leilaoonline.com.br/lote/detalhe/10956", "1325")</f>
      </c>
      <c r="B25" s="4" t="s">
        <f>=HYPERLINK("https://www.leilaoonline.com.br/lote/detalhe/10956", " TANQUE FIBRA 15.000 LITROS, S/FR, UND TAMOIO")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=HYPERLINK("https://www.leilaoonline.com.br/lote/detalhe/10966", "1328")</f>
      </c>
      <c r="B26" s="4" t="s">
        <f>=HYPERLINK("https://www.leilaoonline.com.br/lote/detalhe/10966", " 1 BOMBA INDSTEEL, S/FR, UND ZANIN  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=HYPERLINK("https://www.leilaoonline.com.br/lote/detalhe/10896", "1335")</f>
      </c>
      <c r="B27" s="4" t="s">
        <f>=HYPERLINK("https://www.leilaoonline.com.br/lote/detalhe/10896", " 20 MOTORES ELÉTRICOS E OUTROS S/FR, UND ZANIN")</f>
      </c>
      <c r="C27" s="4" t="inlineStr">
        <is>
          <t>Vendido</t>
        </is>
      </c>
      <c r="D27" s="4" t="inlineStr">
        <is>
          <t>38</t>
        </is>
      </c>
      <c r="E27" s="5" t="inlineStr">
        <is>
          <t>6.450,00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=HYPERLINK("https://www.leilaoonline.com.br/lote/detalhe/10905", "1336")</f>
      </c>
      <c r="B28" s="4" t="s">
        <f>=HYPERLINK("https://www.leilaoonline.com.br/lote/detalhe/10905", " 6 MOTORES DE INDUÇÃO TRIFÁSICO WEG 375HP, S/FR UND ZANIN")</f>
      </c>
      <c r="C28" s="4" t="inlineStr">
        <is>
          <t>Vendido</t>
        </is>
      </c>
      <c r="D28" s="4" t="inlineStr">
        <is>
          <t>105</t>
        </is>
      </c>
      <c r="E28" s="5" t="inlineStr">
        <is>
          <t>16.150,00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=HYPERLINK("https://www.leilaoonline.com.br/lote/detalhe/10899", "1337")</f>
      </c>
      <c r="B29" s="4" t="s">
        <f>=HYPERLINK("https://www.leilaoonline.com.br/lote/detalhe/10899", " CAIXA DE FLUIDO HRIDAÚLICO COM MOTOR, S/FR, UND ZANIN")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=HYPERLINK("https://www.leilaoonline.com.br/lote/detalhe/10906", "1338")</f>
      </c>
      <c r="B30" s="4" t="s">
        <f>=HYPERLINK("https://www.leilaoonline.com.br/lote/detalhe/10906", " 2 BOMBA CENTRIFUGA E 1 RESERVATÓRIO DE COMPRESSOR, S/FR, UND ZANIN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=HYPERLINK("https://www.leilaoonline.com.br/lote/detalhe/10904", "1339")</f>
      </c>
      <c r="B31" s="4" t="s">
        <f>=HYPERLINK("https://www.leilaoonline.com.br/lote/detalhe/10904", " 12 FLANGES DIVERSAS, 3 RODETES, FACAS DO PICADOS E 2 TRAVESSÃO, S/FR, UND ZANIN")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1.850,00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=HYPERLINK("https://www.leilaoonline.com.br/lote/detalhe/10903", "1340")</f>
      </c>
      <c r="B32" s="4" t="s">
        <f>=HYPERLINK("https://www.leilaoonline.com.br/lote/detalhe/10903", " 50 GARRAFAS DE AÇO INOX (QDA APROX.), S/FR, UND ZANIN")</f>
      </c>
      <c r="C32" s="4" t="inlineStr">
        <is>
          <t>Vendido</t>
        </is>
      </c>
      <c r="D32" s="4" t="inlineStr">
        <is>
          <t>14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=HYPERLINK("https://www.leilaoonline.com.br/lote/detalhe/10898", "1341")</f>
      </c>
      <c r="B33" s="4" t="s">
        <f>=HYPERLINK("https://www.leilaoonline.com.br/lote/detalhe/10898", " CAMINHÃO M.B./M.BENZ L 2213, ANO/MOD 1983/4, FR360203, PLACA CLZ3589, UND ZANIN")</f>
      </c>
      <c r="C33" s="4" t="inlineStr">
        <is>
          <t>Vendido</t>
        </is>
      </c>
      <c r="D33" s="4" t="inlineStr">
        <is>
          <t>96</t>
        </is>
      </c>
      <c r="E33" s="5" t="inlineStr">
        <is>
          <t>32.750,00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=HYPERLINK("https://www.leilaoonline.com.br/lote/detalhe/10902", "1342")</f>
      </c>
      <c r="B34" s="4" t="s">
        <f>=HYPERLINK("https://www.leilaoonline.com.br/lote/detalhe/10902", " CAMINHÃO VW 790S GUINCHO 10 T, FR92096/96312, ANO 1987, PLACA BWT3330, UND ZANIN")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31.250,00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=HYPERLINK("https://www.leilaoonline.com.br/lote/detalhe/10897", "1343")</f>
      </c>
      <c r="B35" s="4" t="s">
        <f>=HYPERLINK("https://www.leilaoonline.com.br/lote/detalhe/10897", " CAMINHÃO M.BENZ/L 2220 6X4, ANO 1987, FR360130, PLACA CZN 7536, UND ZANIN")</f>
      </c>
      <c r="C35" s="4" t="inlineStr">
        <is>
          <t>Vendido</t>
        </is>
      </c>
      <c r="D35" s="4" t="inlineStr">
        <is>
          <t>109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=HYPERLINK("https://www.leilaoonline.com.br/lote/detalhe/10900", "1344")</f>
      </c>
      <c r="B36" s="4" t="s">
        <f>=HYPERLINK("https://www.leilaoonline.com.br/lote/detalhe/10900", " CARRETA DE ABRIGO FABR. PROPRIA, FR361999, UND ZANIN")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=HYPERLINK("https://www.leilaoonline.com.br/lote/detalhe/10901", "1345")</f>
      </c>
      <c r="B37" s="4" t="s">
        <f>=HYPERLINK("https://www.leilaoonline.com.br/lote/detalhe/10901", " CARRETA DE ABRIGO FABR. PROPRIA, FR362001, UND ZANIN")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=HYPERLINK("https://www.leilaoonline.com.br/lote/detalhe/10992", "1346")</f>
      </c>
      <c r="B38" s="4" t="s">
        <f>=HYPERLINK("https://www.leilaoonline.com.br/lote/detalhe/10992", "M.F 290 4X2 CARREGADEIRA DE BAGS, ANO 1984, FR115155, PATR.55232, UND TAMOIO")</f>
      </c>
      <c r="C38" s="4" t="inlineStr">
        <is>
          <t>Vendido</t>
        </is>
      </c>
      <c r="D38" s="4" t="inlineStr">
        <is>
          <t>47</t>
        </is>
      </c>
      <c r="E38" s="5" t="inlineStr">
        <is>
          <t>18.250,00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=HYPERLINK("https://www.leilaoonline.com.br/lote/detalhe/10750", "2361")</f>
      </c>
      <c r="B39" s="4" t="s">
        <f>=HYPERLINK("https://www.leilaoonline.com.br/lote/detalhe/10750", "  TUBO 2,5" X 1,70 MTS (VENDA POR LOTE APROX 5 T), S/FR, UND DIAMANTE")</f>
      </c>
      <c r="C39" s="4" t="inlineStr">
        <is>
          <t>Não vendido</t>
        </is>
      </c>
      <c r="D39" s="4" t="inlineStr">
        <is>
          <t>77</t>
        </is>
      </c>
      <c r="E39" s="5" t="inlineStr">
        <is>
          <t>13.150,00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=HYPERLINK("https://www.leilaoonline.com.br/lote/detalhe/10749", "2362")</f>
      </c>
      <c r="B40" s="4" t="s">
        <f>=HYPERLINK("https://www.leilaoonline.com.br/lote/detalhe/10749", " 7 ROLETES DE ESTERIA DE BORRACHA, S/FR, UND DIAMANTE")</f>
      </c>
      <c r="C40" s="4" t="inlineStr">
        <is>
          <t>Vendido</t>
        </is>
      </c>
      <c r="D40" s="4" t="inlineStr">
        <is>
          <t>7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=HYPERLINK("https://www.leilaoonline.com.br/lote/detalhe/10744", "2363")</f>
      </c>
      <c r="B41" s="4" t="s">
        <f>=HYPERLINK("https://www.leilaoonline.com.br/lote/detalhe/10744", " 2 CENTRIFUGAS KONT 10 EM BOM ESTADO, PATR.072099, UND DIAMANTE")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=HYPERLINK("https://www.leilaoonline.com.br/lote/detalhe/10745", "2364")</f>
      </c>
      <c r="B42" s="4" t="s">
        <f>=HYPERLINK("https://www.leilaoonline.com.br/lote/detalhe/10745", " 1 BALÃO DE VAPOR 1,5 MIL LITROS E 1 COLCHO DE INOX/FERROSO DE APROX. 4 MTS, S/FR, UND DIAMANTE")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3.650,00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=HYPERLINK("https://www.leilaoonline.com.br/lote/detalhe/10746", "2365")</f>
      </c>
      <c r="B43" s="4" t="s">
        <f>=HYPERLINK("https://www.leilaoonline.com.br/lote/detalhe/10746", "  VÁLVULAS DIVERSOS TAMANHO E MOD. EM 9 PALETES, (VENDA POR LOTE PESO ESTIMADO CARREGAMENTO 5T), S/FR, UND DIAMANTE")</f>
      </c>
      <c r="C43" s="4" t="inlineStr">
        <is>
          <t>Vendido</t>
        </is>
      </c>
      <c r="D43" s="4" t="inlineStr">
        <is>
          <t>28</t>
        </is>
      </c>
      <c r="E43" s="5" t="inlineStr">
        <is>
          <t>5.100,00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=HYPERLINK("https://www.leilaoonline.com.br/lote/detalhe/10748", "2366")</f>
      </c>
      <c r="B44" s="4" t="s">
        <f>=HYPERLINK("https://www.leilaoonline.com.br/lote/detalhe/10748", "  6 VARIADOR, 21 MOTOR, 8 PAINEL ELÉTRICOS E  15 AR CONDICIONADO, PATR. 77007......, UND DIAMANTE")</f>
      </c>
      <c r="C44" s="4" t="inlineStr">
        <is>
          <t>Não vendido</t>
        </is>
      </c>
      <c r="D44" s="4" t="inlineStr">
        <is>
          <t>62</t>
        </is>
      </c>
      <c r="E44" s="5" t="inlineStr">
        <is>
          <t>10.200,00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=HYPERLINK("https://www.leilaoonline.com.br/lote/detalhe/10747", "2367")</f>
      </c>
      <c r="B45" s="4" t="s">
        <f>=HYPERLINK("https://www.leilaoonline.com.br/lote/detalhe/10747", " ROSCA DE APROX. 6 METROS, 4 ROLOS DE BORRACHA, S/FR, UND DIAMANTE")</f>
      </c>
      <c r="C45" s="4" t="inlineStr">
        <is>
          <t>Vendido</t>
        </is>
      </c>
      <c r="D45" s="4" t="inlineStr">
        <is>
          <t>4</t>
        </is>
      </c>
      <c r="E45" s="5" t="inlineStr">
        <is>
          <t>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=HYPERLINK("https://www.leilaoonline.com.br/lote/detalhe/10696", "2400")</f>
      </c>
      <c r="B46" s="4" t="s">
        <f>=HYPERLINK("https://www.leilaoonline.com.br/lote/detalhe/10696", "ALAMBRADO, S/FR, UND DIAMANTE")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=HYPERLINK("https://www.leilaoonline.com.br/lote/detalhe/10972", "3121")</f>
      </c>
      <c r="B47" s="4" t="s">
        <f>=HYPERLINK("https://www.leilaoonline.com.br/lote/detalhe/10972", " REBOQUE FNV 7,60 M (COM TANQUE), ANO 1992/1992, PLACA BWJ4078, FR96001, UND BARRA")</f>
      </c>
      <c r="C47" s="4" t="inlineStr">
        <is>
          <t>Vendido</t>
        </is>
      </c>
      <c r="D47" s="4" t="inlineStr">
        <is>
          <t>37</t>
        </is>
      </c>
      <c r="E47" s="5" t="inlineStr">
        <is>
          <t>8.150,00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=HYPERLINK("https://www.leilaoonline.com.br/lote/detalhe/10957", "3124")</f>
      </c>
      <c r="B48" s="4" t="s">
        <f>=HYPERLINK("https://www.leilaoonline.com.br/lote/detalhe/10957", " MOEGA DE AÇUCAR, IMOB. 73714 E FOLHA DE PORTÃO, UND BARRA")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=HYPERLINK("https://www.leilaoonline.com.br/lote/detalhe/10976", "3129")</f>
      </c>
      <c r="B49" s="4" t="s">
        <f>=HYPERLINK("https://www.leilaoonline.com.br/lote/detalhe/10976", " CARRETA DE TORTA DE FILTRO, FR103627, UND BARRA")</f>
      </c>
      <c r="C49" s="4" t="inlineStr">
        <is>
          <t>Vendido</t>
        </is>
      </c>
      <c r="D49" s="4" t="inlineStr">
        <is>
          <t>16</t>
        </is>
      </c>
      <c r="E49" s="5" t="inlineStr">
        <is>
          <t>1.900,00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=HYPERLINK("https://www.leilaoonline.com.br/lote/detalhe/10958", "3134")</f>
      </c>
      <c r="B50" s="4" t="s">
        <f>=HYPERLINK("https://www.leilaoonline.com.br/lote/detalhe/10958", " 2 CULTIVADOR DE CANA COR AMARELA, FR103312/FR10379, UND BARRA")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=HYPERLINK("https://www.leilaoonline.com.br/lote/detalhe/10959", "3136")</f>
      </c>
      <c r="B51" s="4" t="s">
        <f>=HYPERLINK("https://www.leilaoonline.com.br/lote/detalhe/10959", " TRANSBOROD SANTAL, FR135621, UND BARRA")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=HYPERLINK("https://www.leilaoonline.com.br/lote/detalhe/10961", "3137")</f>
      </c>
      <c r="B52" s="4" t="s">
        <f>=HYPERLINK("https://www.leilaoonline.com.br/lote/detalhe/10961", " TUBOS DE FIBRA DE 6"  6 METROS, (VENDA POR LOTE)  APROX.90 PÇS E SUCATA  ALUMINIO FERRO, S/FR, UND BARRA ")</f>
      </c>
      <c r="C52" s="4" t="inlineStr">
        <is>
          <t>Vendido</t>
        </is>
      </c>
      <c r="D52" s="4" t="inlineStr">
        <is>
          <t>17</t>
        </is>
      </c>
      <c r="E52" s="5" t="inlineStr">
        <is>
          <t>4.150,00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=HYPERLINK("https://www.leilaoonline.com.br/lote/detalhe/10960", "3139")</f>
      </c>
      <c r="B53" s="4" t="s">
        <f>=HYPERLINK("https://www.leilaoonline.com.br/lote/detalhe/10960", " 2 MOTO BOMBA E 2 MOTOR WEG, PAT.079598, UND BARRA ( FAZ BOSQUE)")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=HYPERLINK("https://www.leilaoonline.com.br/lote/detalhe/10963", "3143")</f>
      </c>
      <c r="B54" s="4" t="s">
        <f>=HYPERLINK("https://www.leilaoonline.com.br/lote/detalhe/10963", "GM/S10 COLINA D 4X4, ANO 2011, PLACA EDM9236, FR105025, DIESEL, UND BARRA")</f>
      </c>
      <c r="C54" s="4" t="inlineStr">
        <is>
          <t>Vendido</t>
        </is>
      </c>
      <c r="D54" s="4" t="inlineStr">
        <is>
          <t>45</t>
        </is>
      </c>
      <c r="E54" s="5" t="inlineStr">
        <is>
          <t>28.000,00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=HYPERLINK("https://www.leilaoonline.com.br/lote/detalhe/10964", "3145")</f>
      </c>
      <c r="B55" s="4" t="s">
        <f>=HYPERLINK("https://www.leilaoonline.com.br/lote/detalhe/10964", " COMPRESSOR, S/FR, UND BARRA (POSTO COMB)")</f>
      </c>
      <c r="C55" s="4" t="inlineStr">
        <is>
          <t>Vendido</t>
        </is>
      </c>
      <c r="D55" s="4" t="inlineStr">
        <is>
          <t>12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=HYPERLINK("https://www.leilaoonline.com.br/lote/detalhe/10965", "3149")</f>
      </c>
      <c r="B56" s="4" t="s">
        <f>=HYPERLINK("https://www.leilaoonline.com.br/lote/detalhe/10965", " 2 TANQUES DE FIBRA - 1 DE 4000 MIL E 1 DE 2000 MIL LITROS APROX, S/FR, UNDBARRA  (CASA DE VINHAÇA)")</f>
      </c>
      <c r="C56" s="4" t="inlineStr">
        <is>
          <t>Não vendido</t>
        </is>
      </c>
      <c r="D56" s="4" t="inlineStr">
        <is>
          <t>26</t>
        </is>
      </c>
      <c r="E56" s="5" t="inlineStr">
        <is>
          <t>3.200,00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=HYPERLINK("https://www.leilaoonline.com.br/lote/detalhe/10971", "3164")</f>
      </c>
      <c r="B57" s="4" t="s">
        <f>=HYPERLINK("https://www.leilaoonline.com.br/lote/detalhe/10971", "GRADE LEVE COM 48 DISCOS DIAM 800MM COR AMARELA , FR103169,  IMOB42900, UND BARRA")</f>
      </c>
      <c r="C57" s="4" t="inlineStr">
        <is>
          <t>Não vendido</t>
        </is>
      </c>
      <c r="D57" s="4" t="inlineStr">
        <is>
          <t>60</t>
        </is>
      </c>
      <c r="E57" s="5" t="inlineStr">
        <is>
          <t>11.050,00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=HYPERLINK("https://www.leilaoonline.com.br/lote/detalhe/10487", "3168")</f>
      </c>
      <c r="B58" s="4" t="s">
        <f>=HYPERLINK("https://www.leilaoonline.com.br/lote/detalhe/10487", "COMPRESSOR , S/FR, UND BARRA  (FAZENDA ITAUNA A 30 KM)")</f>
      </c>
      <c r="C58" s="4" t="inlineStr">
        <is>
          <t>Vendido</t>
        </is>
      </c>
      <c r="D58" s="4" t="inlineStr">
        <is>
          <t>11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=HYPERLINK("https://www.leilaoonline.com.br/lote/detalhe/10477", "3173")</f>
      </c>
      <c r="B59" s="4" t="s">
        <f>=HYPERLINK("https://www.leilaoonline.com.br/lote/detalhe/10477", " IMPLEMENTO RETROESCAVADEIRA TATU, ANO 2008 FR103790, UND BARRA")</f>
      </c>
      <c r="C59" s="4" t="inlineStr">
        <is>
          <t>Não vendido</t>
        </is>
      </c>
      <c r="D59" s="4" t="inlineStr">
        <is>
          <t>37</t>
        </is>
      </c>
      <c r="E59" s="5" t="inlineStr">
        <is>
          <t>6.500,00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=HYPERLINK("https://www.leilaoonline.com.br/lote/detalhe/10478", "3174")</f>
      </c>
      <c r="B60" s="4" t="s">
        <f>=HYPERLINK("https://www.leilaoonline.com.br/lote/detalhe/10478", " MOTOR BOMBA BC460041, PATR. 54615, UND BARRA (FAZENDA ITAUNA A 30 KM DA UND)")</f>
      </c>
      <c r="C60" s="4" t="inlineStr">
        <is>
          <t>Vendido</t>
        </is>
      </c>
      <c r="D60" s="4" t="inlineStr">
        <is>
          <t>11</t>
        </is>
      </c>
      <c r="E60" s="5" t="inlineStr">
        <is>
          <t>2.950,00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=HYPERLINK("https://www.leilaoonline.com.br/lote/detalhe/10481", "3175")</f>
      </c>
      <c r="B61" s="4" t="s">
        <f>=HYPERLINK("https://www.leilaoonline.com.br/lote/detalhe/10481", "REBOQUE RODOVIÁRIA COM TANQUE DE FIBRA DE 15.000 L , ANO 1981, FR96553,  IMOB. 60106-0PLACA BWT3181, UND  BARRA ")</f>
      </c>
      <c r="C61" s="4" t="inlineStr">
        <is>
          <t>Vendido</t>
        </is>
      </c>
      <c r="D61" s="4" t="inlineStr">
        <is>
          <t>44</t>
        </is>
      </c>
      <c r="E61" s="5" t="inlineStr">
        <is>
          <t>9.400,00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=HYPERLINK("https://www.leilaoonline.com.br/lote/detalhe/10479", "3176")</f>
      </c>
      <c r="B62" s="4" t="s">
        <f>=HYPERLINK("https://www.leilaoonline.com.br/lote/detalhe/10479", "VÁLVULAS DE INOX (VENDA POR LOTE), COM APROX. 30 PEÇAS, S/FR, UND BARRA (FAZENDA ITAÚNA A 30 KM DA UND)")</f>
      </c>
      <c r="C62" s="4" t="inlineStr">
        <is>
          <t>Vendido</t>
        </is>
      </c>
      <c r="D62" s="4" t="inlineStr">
        <is>
          <t>22</t>
        </is>
      </c>
      <c r="E62" s="5" t="inlineStr">
        <is>
          <t>3.700,00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=HYPERLINK("https://www.leilaoonline.com.br/lote/detalhe/10480", "3177")</f>
      </c>
      <c r="B63" s="4" t="s">
        <f>=HYPERLINK("https://www.leilaoonline.com.br/lote/detalhe/10480", " CARRETA SERVIÇOS DIVERSOS FR103673, UND BARRA (FAZENDA ITAÚNA A 30KM DA UND)")</f>
      </c>
      <c r="C63" s="4" t="inlineStr">
        <is>
          <t>Vendido</t>
        </is>
      </c>
      <c r="D63" s="4" t="inlineStr">
        <is>
          <t>4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=HYPERLINK("https://www.leilaoonline.com.br/lote/detalhe/10484", "3178")</f>
      </c>
      <c r="B64" s="4" t="s">
        <f>=HYPERLINK("https://www.leilaoonline.com.br/lote/detalhe/10484", "80 TUBOS DE FIBRA (VENDA POR LOTE), S/FR, UND BARRA ")</f>
      </c>
      <c r="C64" s="4" t="inlineStr">
        <is>
          <t>Vendido</t>
        </is>
      </c>
      <c r="D64" s="4" t="inlineStr">
        <is>
          <t>24</t>
        </is>
      </c>
      <c r="E64" s="5" t="inlineStr">
        <is>
          <t>4.000,00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=HYPERLINK("https://www.leilaoonline.com.br/lote/detalhe/10486", "3180")</f>
      </c>
      <c r="B65" s="4" t="s">
        <f>=HYPERLINK("https://www.leilaoonline.com.br/lote/detalhe/10486", "CAMINHÃO SCANIA/R113 E 6X4 360 COM MUNCK  R113 6X4, ANO 1992, FR96446/98691,PLACA BWJ4150, UND BARRA ")</f>
      </c>
      <c r="C65" s="4" t="inlineStr">
        <is>
          <t>Vendido</t>
        </is>
      </c>
      <c r="D65" s="4" t="inlineStr">
        <is>
          <t>93</t>
        </is>
      </c>
      <c r="E65" s="5" t="inlineStr">
        <is>
          <t>62.500,00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=HYPERLINK("https://www.leilaoonline.com.br/lote/detalhe/10694", "3181")</f>
      </c>
      <c r="B66" s="4" t="s">
        <f>=HYPERLINK("https://www.leilaoonline.com.br/lote/detalhe/10694", "SUCATA ELÉTRICA, S/FR, UND BARRA")</f>
      </c>
      <c r="C66" s="4" t="inlineStr">
        <is>
          <t>Vendido</t>
        </is>
      </c>
      <c r="D66" s="4" t="inlineStr">
        <is>
          <t>16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=HYPERLINK("https://www.leilaoonline.com.br/lote/detalhe/10721", "3182")</f>
      </c>
      <c r="B67" s="4" t="s">
        <f>=HYPERLINK("https://www.leilaoonline.com.br/lote/detalhe/10721", " CAMINHÃO VW/7.100 CARGA SECA, ANO 1998 ,FR96311/98609, PLACA CLJ3967, UND BARRA BONITA")</f>
      </c>
      <c r="C67" s="4" t="inlineStr">
        <is>
          <t>Vendido</t>
        </is>
      </c>
      <c r="D67" s="4" t="inlineStr">
        <is>
          <t>30</t>
        </is>
      </c>
      <c r="E67" s="5" t="inlineStr">
        <is>
          <t>28.500,00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=HYPERLINK("https://www.leilaoonline.com.br/lote/detalhe/10724", "3183")</f>
      </c>
      <c r="B68" s="4" t="s">
        <f>=HYPERLINK("https://www.leilaoonline.com.br/lote/detalhe/10724", " CAMINHÃO SCANIA/R113 E 6X4 360 COM TANQUE, ANO 1996, FR97029/98818, PLACA BXJ2028, UND BARRA ")</f>
      </c>
      <c r="C68" s="4" t="inlineStr">
        <is>
          <t>Vendido</t>
        </is>
      </c>
      <c r="D68" s="4" t="inlineStr">
        <is>
          <t>70</t>
        </is>
      </c>
      <c r="E68" s="5" t="inlineStr">
        <is>
          <t>47.000,00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=HYPERLINK("https://www.leilaoonline.com.br/lote/detalhe/10722", "3186")</f>
      </c>
      <c r="B69" s="4" t="s">
        <f>=HYPERLINK("https://www.leilaoonline.com.br/lote/detalhe/10722", " CAMINHÃO SCANIA/R113 E 6X4 360 COM TANQUE, ANO 1996, FR98540/97023, PLACA BXJ2042, UND BARRA ")</f>
      </c>
      <c r="C69" s="4" t="inlineStr">
        <is>
          <t>Vendido</t>
        </is>
      </c>
      <c r="D69" s="4" t="inlineStr">
        <is>
          <t>66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=HYPERLINK("https://www.leilaoonline.com.br/lote/detalhe/10841", "3188")</f>
      </c>
      <c r="B70" s="4" t="s">
        <f>=HYPERLINK("https://www.leilaoonline.com.br/lote/detalhe/10841", " 4 PNEUS DE TRANSBORDO, SFR, UND BARRA")</f>
      </c>
      <c r="C70" s="4" t="inlineStr">
        <is>
          <t>Vendido</t>
        </is>
      </c>
      <c r="D70" s="4" t="inlineStr">
        <is>
          <t>21</t>
        </is>
      </c>
      <c r="E70" s="5" t="inlineStr">
        <is>
          <t>4.250,00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=HYPERLINK("https://www.leilaoonline.com.br/lote/detalhe/10729", "3189")</f>
      </c>
      <c r="B71" s="4" t="s">
        <f>=HYPERLINK("https://www.leilaoonline.com.br/lote/detalhe/10729", " CAMINHÃO SCANIA/R113 E 6X4 360, ANO 1992, FR96441, PLACA BWJ4072, (SEM CARROCERIA E MUNCK), UND BARRA ")</f>
      </c>
      <c r="C71" s="4" t="inlineStr">
        <is>
          <t>Vendido</t>
        </is>
      </c>
      <c r="D71" s="4" t="inlineStr">
        <is>
          <t>47</t>
        </is>
      </c>
      <c r="E71" s="5" t="inlineStr">
        <is>
          <t>36.000,00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=HYPERLINK("https://www.leilaoonline.com.br/lote/detalhe/10727", "3190")</f>
      </c>
      <c r="B72" s="4" t="s">
        <f>=HYPERLINK("https://www.leilaoonline.com.br/lote/detalhe/10727", " GM/ S10 ADVANTAGE D, ANO 2010, FLEX, FR95182, PLACA EAJ8935, UND BARRA BONITA")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14.500,00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=HYPERLINK("https://www.leilaoonline.com.br/lote/detalhe/10728", "3191")</f>
      </c>
      <c r="B73" s="4" t="s">
        <f>=HYPERLINK("https://www.leilaoonline.com.br/lote/detalhe/10728", " CAMINHÃO M.BENZ/L 2325 6X4, ANO 1991 (SEM BASCULANTE), FR43004, PLACA CKF3974, UND BARRA ")</f>
      </c>
      <c r="C73" s="4" t="inlineStr">
        <is>
          <t>Vendido</t>
        </is>
      </c>
      <c r="D73" s="4" t="inlineStr">
        <is>
          <t>47</t>
        </is>
      </c>
      <c r="E73" s="5" t="inlineStr">
        <is>
          <t>38.500,00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=HYPERLINK("https://www.leilaoonline.com.br/lote/detalhe/10732", "3193")</f>
      </c>
      <c r="B74" s="4" t="s">
        <f>=HYPERLINK("https://www.leilaoonline.com.br/lote/detalhe/10732", " CAMINHÃO SCANIA  R113 6X4 COM TANQUE, ANO 1996, FR97024/98650, PLACA BXJ1992, UND BARRA ")</f>
      </c>
      <c r="C74" s="4" t="inlineStr">
        <is>
          <t>Não vendido</t>
        </is>
      </c>
      <c r="D74" s="4" t="inlineStr">
        <is>
          <t>80</t>
        </is>
      </c>
      <c r="E74" s="5" t="inlineStr">
        <is>
          <t>52.000,00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=HYPERLINK("https://www.leilaoonline.com.br/lote/detalhe/10843", "3194")</f>
      </c>
      <c r="B75" s="4" t="s">
        <f>=HYPERLINK("https://www.leilaoonline.com.br/lote/detalhe/10843", " DIVISÓRIAS, VIDROS,  ALUMINIO E CALHAS, S/FR, UND BARRA")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=HYPERLINK("https://www.leilaoonline.com.br/lote/detalhe/10842", "3195")</f>
      </c>
      <c r="B76" s="4" t="s">
        <f>=HYPERLINK("https://www.leilaoonline.com.br/lote/detalhe/10842", " 1 CAFETEIRA SEM USO, 4 BOTIJÕES, 1 GELADEIRA E 1 FOGÃO 2 BOCAS, PATR. 043949, UND BARRA")</f>
      </c>
      <c r="C76" s="4" t="inlineStr">
        <is>
          <t>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=HYPERLINK("https://www.leilaoonline.com.br/lote/detalhe/10840", "3196")</f>
      </c>
      <c r="B77" s="4" t="s">
        <f>=HYPERLINK("https://www.leilaoonline.com.br/lote/detalhe/10840", " 1 TANQUINHO FIORETA, 1 TV SONY E APARELHO DE SOM SONY, S/FR, UND BARRA")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=HYPERLINK("https://www.leilaoonline.com.br/lote/detalhe/10994", "3197")</f>
      </c>
      <c r="B78" s="4" t="s">
        <f>=HYPERLINK("https://www.leilaoonline.com.br/lote/detalhe/10994", "5 ARMÁRIOS DE MADEIRAS (MOD. E MEDIDAS DIVERSAS), S/FR, UND BARRA")</f>
      </c>
      <c r="C78" s="4" t="inlineStr">
        <is>
          <t>Vendido</t>
        </is>
      </c>
      <c r="D78" s="4" t="inlineStr">
        <is>
          <t>42</t>
        </is>
      </c>
      <c r="E78" s="5" t="inlineStr">
        <is>
          <t>4.300,00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=HYPERLINK("https://www.leilaoonline.com.br/lote/detalhe/10999", "3198")</f>
      </c>
      <c r="B79" s="4" t="s">
        <f>=HYPERLINK("https://www.leilaoonline.com.br/lote/detalhe/10999", "TANQUE VERTICAL DE FIBRA CAPACIDADE APROXIMADA 20 MIL LITROS, S/FR, UND BARRA")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1.300,00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=HYPERLINK("https://www.leilaoonline.com.br/lote/detalhe/10984", "4573")</f>
      </c>
      <c r="B80" s="4" t="s">
        <f>=HYPERLINK("https://www.leilaoonline.com.br/lote/detalhe/10984", "5 MAQUINAS DE SOLDA BAMBOZI COR VERMELHA e 5 PEÇAS de CABEÇOTES, S/FR UND COSTA PINTO")</f>
      </c>
      <c r="C80" s="4" t="inlineStr">
        <is>
          <t>Vendido</t>
        </is>
      </c>
      <c r="D80" s="4" t="inlineStr">
        <is>
          <t>25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=HYPERLINK("https://www.leilaoonline.com.br/lote/detalhe/10534", "4576")</f>
      </c>
      <c r="B81" s="4" t="s">
        <f>=HYPERLINK("https://www.leilaoonline.com.br/lote/detalhe/10534", "RECHEIO DE TORRE, S/FR, UND COSTA PINTO")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=HYPERLINK("https://www.leilaoonline.com.br/lote/detalhe/10848", "4598")</f>
      </c>
      <c r="B82" s="4" t="s">
        <f>=HYPERLINK("https://www.leilaoonline.com.br/lote/detalhe/10848", " QUADRICICLO SEM IDENTIFICAÇÃO, S/FR, UND COSTA PINTO")</f>
      </c>
      <c r="C82" s="4" t="inlineStr">
        <is>
          <t>Vendido</t>
        </is>
      </c>
      <c r="D82" s="4" t="inlineStr">
        <is>
          <t>23</t>
        </is>
      </c>
      <c r="E82" s="5" t="inlineStr">
        <is>
          <t>3.650,00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=HYPERLINK("https://www.leilaoonline.com.br/lote/detalhe/10725", "4599")</f>
      </c>
      <c r="B83" s="4" t="s">
        <f>=HYPERLINK("https://www.leilaoonline.com.br/lote/detalhe/10725", "TRATOR DE ESTEIRA CAT D6N, ANO 2008, FR58510, UND COSTA PINTO")</f>
      </c>
      <c r="C83" s="4" t="inlineStr">
        <is>
          <t>Não vendido</t>
        </is>
      </c>
      <c r="D83" s="4" t="inlineStr">
        <is>
          <t>14</t>
        </is>
      </c>
      <c r="E83" s="5" t="inlineStr">
        <is>
          <t>137.500,00</t>
        </is>
      </c>
      <c r="F83" s="4" t="inlineStr">
        <is>
          <t>2500.00</t>
        </is>
      </c>
    </row>
    <row collapsed="false" customFormat="false" customHeight="false" hidden="false" ht="12.1" outlineLevel="0" r="84">
      <c r="A84" s="5" t="s">
        <f>=HYPERLINK("https://www.leilaoonline.com.br/lote/detalhe/10939", "4600")</f>
      </c>
      <c r="B84" s="4" t="s">
        <f>=HYPERLINK("https://www.leilaoonline.com.br/lote/detalhe/10939", "1 BOCA DE PÁ CARREGADEIRA E 1 GARRA, S/FR, UND COSTA PINTO")</f>
      </c>
      <c r="C84" s="4" t="inlineStr">
        <is>
          <t>Vendido</t>
        </is>
      </c>
      <c r="D84" s="4" t="inlineStr">
        <is>
          <t>9</t>
        </is>
      </c>
      <c r="E84" s="5" t="inlineStr">
        <is>
          <t>1.550,00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=HYPERLINK("https://www.leilaoonline.com.br/lote/detalhe/10940", "4601")</f>
      </c>
      <c r="B85" s="4" t="s">
        <f>=HYPERLINK("https://www.leilaoonline.com.br/lote/detalhe/10940", "CARRETA BAÚ DE SERVIÇOS DIVERSOS, FR58573, UND COSTA PINTO")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=HYPERLINK("https://www.leilaoonline.com.br/lote/detalhe/10941", "4602")</f>
      </c>
      <c r="B86" s="4" t="s">
        <f>=HYPERLINK("https://www.leilaoonline.com.br/lote/detalhe/10941", "DIVERSAS PEÇAS DE IMPLEMENTOS PISTÕES (BRAÇOS HIDRÁULICOS NÃO FAZEM PARTE DO LOTE), S/FR, UND COSTA PINTO")</f>
      </c>
      <c r="C86" s="4" t="inlineStr">
        <is>
          <t>Não vendido</t>
        </is>
      </c>
      <c r="D86" s="4" t="inlineStr">
        <is>
          <t>28</t>
        </is>
      </c>
      <c r="E86" s="5" t="inlineStr">
        <is>
          <t>4.400,00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=HYPERLINK("https://www.leilaoonline.com.br/lote/detalhe/10942", "4603")</f>
      </c>
      <c r="B87" s="4" t="s">
        <f>=HYPERLINK("https://www.leilaoonline.com.br/lote/detalhe/10942", "2 PARTES DE COLUNA TIPO TANQUE E 10 CANO, S/FR, UND COSTA PINTO")</f>
      </c>
      <c r="C87" s="4" t="inlineStr">
        <is>
          <t>Não vendido</t>
        </is>
      </c>
      <c r="D87" s="4" t="inlineStr">
        <is>
          <t>58</t>
        </is>
      </c>
      <c r="E87" s="5" t="inlineStr">
        <is>
          <t>9.250,00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=HYPERLINK("https://www.leilaoonline.com.br/lote/detalhe/10846", "4606")</f>
      </c>
      <c r="B88" s="4" t="s">
        <f>=HYPERLINK("https://www.leilaoonline.com.br/lote/detalhe/10846", " EMPILHADEIRA CLARK MOD C500HY50 CAP 2,5 T, FR58560, UND COSTA PINTO")</f>
      </c>
      <c r="C88" s="4" t="inlineStr">
        <is>
          <t>Vendido</t>
        </is>
      </c>
      <c r="D88" s="4" t="inlineStr">
        <is>
          <t>106</t>
        </is>
      </c>
      <c r="E88" s="5" t="inlineStr">
        <is>
          <t>21.000,00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=HYPERLINK("https://www.leilaoonline.com.br/lote/detalhe/10845", "4607")</f>
      </c>
      <c r="B89" s="4" t="s">
        <f>=HYPERLINK("https://www.leilaoonline.com.br/lote/detalhe/10845", " CARRETA DE SERVIÇOS DIVERSOS, FR57286, UND COSTA PINTO")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1.300,00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=HYPERLINK("https://www.leilaoonline.com.br/lote/detalhe/10844", "4608")</f>
      </c>
      <c r="B90" s="4" t="s">
        <f>=HYPERLINK("https://www.leilaoonline.com.br/lote/detalhe/10844", " GOMO DE COLUNA INOX, , S/FR, UND COSTA PINTO")</f>
      </c>
      <c r="C90" s="4" t="inlineStr">
        <is>
          <t>Não vendido</t>
        </is>
      </c>
      <c r="D90" s="4" t="inlineStr">
        <is>
          <t>83</t>
        </is>
      </c>
      <c r="E90" s="5" t="inlineStr">
        <is>
          <t>16.850,00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=HYPERLINK("https://www.leilaoonline.com.br/lote/detalhe/10743", "4609")</f>
      </c>
      <c r="B91" s="4" t="s">
        <f>=HYPERLINK("https://www.leilaoonline.com.br/lote/detalhe/10743", "20 MOTORES E UM TRANSFORMADOR DE 300 KVA  (VENDA POR LOTE), S/FR, UND COSTA PINTO.")</f>
      </c>
      <c r="C91" s="4" t="inlineStr">
        <is>
          <t>Vendido</t>
        </is>
      </c>
      <c r="D91" s="4" t="inlineStr">
        <is>
          <t>41</t>
        </is>
      </c>
      <c r="E91" s="5" t="inlineStr">
        <is>
          <t>7.600,00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=HYPERLINK("https://www.leilaoonline.com.br/lote/detalhe/10969", "5221")</f>
      </c>
      <c r="B92" s="4" t="s">
        <f>=HYPERLINK("https://www.leilaoonline.com.br/lote/detalhe/10969", " TRANSBORDO SANTAL 12T, ANO 1995, FR70601, UND BONFIM")</f>
      </c>
      <c r="C92" s="4" t="inlineStr">
        <is>
          <t>Não vendido</t>
        </is>
      </c>
      <c r="D92" s="4" t="inlineStr">
        <is>
          <t>38</t>
        </is>
      </c>
      <c r="E92" s="5" t="inlineStr">
        <is>
          <t>6.450,00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=HYPERLINK("https://www.leilaoonline.com.br/lote/detalhe/10967", "5410")</f>
      </c>
      <c r="B93" s="4" t="s">
        <f>=HYPERLINK("https://www.leilaoonline.com.br/lote/detalhe/10967", " REBOQUE CAMAQ 7,50M CANA INTEIRA, ANO 1994/ 1994, PLACA BKE4165, FR121205, UND BONFIM")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=HYPERLINK("https://www.leilaoonline.com.br/lote/detalhe/10986", "5490")</f>
      </c>
      <c r="B94" s="4" t="s">
        <f>=HYPERLINK("https://www.leilaoonline.com.br/lote/detalhe/10986", " REBOQUE RODOVIARIA 7,60M CANA INTEIRA, ANO 1988/1988, PLACA BKE3285, FR121038, UND BONFIM")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=HYPERLINK("https://www.leilaoonline.com.br/lote/detalhe/10537", "5491")</f>
      </c>
      <c r="B95" s="4" t="s">
        <f>=HYPERLINK("https://www.leilaoonline.com.br/lote/detalhe/10537", " TRANSBORDO SANTAL 8T, FR91321, UND BONFIM")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=HYPERLINK("https://www.leilaoonline.com.br/lote/detalhe/10968", "5532")</f>
      </c>
      <c r="B96" s="4" t="s">
        <f>=HYPERLINK("https://www.leilaoonline.com.br/lote/detalhe/10968", " REBOQUE CAMAQ 7,50M CANA INTEIRA, ANO 1991/1991, PLACA BKE6780, FR121091, APENAS REBOQUE, UND BONFIM")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=HYPERLINK("https://www.leilaoonline.com.br/lote/detalhe/10955", "5536")</f>
      </c>
      <c r="B97" s="4" t="s">
        <f>=HYPERLINK("https://www.leilaoonline.com.br/lote/detalhe/10955", " TRANSBORDO SMR 10500 10 T, ANO 2008, FR123709, UND BONFIM")</f>
      </c>
      <c r="C97" s="4" t="inlineStr">
        <is>
          <t>Não vendido</t>
        </is>
      </c>
      <c r="D97" s="4" t="inlineStr">
        <is>
          <t>29</t>
        </is>
      </c>
      <c r="E97" s="5" t="inlineStr">
        <is>
          <t>5.200,00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=HYPERLINK("https://www.leilaoonline.com.br/lote/detalhe/10954", "5537")</f>
      </c>
      <c r="B98" s="4" t="s">
        <f>=HYPERLINK("https://www.leilaoonline.com.br/lote/detalhe/10954", " TRANSBORDO SMR 10500 10 T, ANO 2013, FR123719, UND BONFIM")</f>
      </c>
      <c r="C98" s="4" t="inlineStr">
        <is>
          <t>Não vendido</t>
        </is>
      </c>
      <c r="D98" s="4" t="inlineStr">
        <is>
          <t>32</t>
        </is>
      </c>
      <c r="E98" s="5" t="inlineStr">
        <is>
          <t>5.500,00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=HYPERLINK("https://www.leilaoonline.com.br/lote/detalhe/10978", "5538")</f>
      </c>
      <c r="B99" s="4" t="s">
        <f>=HYPERLINK("https://www.leilaoonline.com.br/lote/detalhe/10978", " TRANSBORDO SMR 10500 10 T, ANO 2008, FR123716, UND BONFIM")</f>
      </c>
      <c r="C99" s="4" t="inlineStr">
        <is>
          <t>Não vendido</t>
        </is>
      </c>
      <c r="D99" s="4" t="inlineStr">
        <is>
          <t>30</t>
        </is>
      </c>
      <c r="E99" s="5" t="inlineStr">
        <is>
          <t>5.350,00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=HYPERLINK("https://www.leilaoonline.com.br/lote/detalhe/10975", "5541")</f>
      </c>
      <c r="B100" s="4" t="s">
        <f>=HYPERLINK("https://www.leilaoonline.com.br/lote/detalhe/10975", " CAMINHÃO M.BENZ/L 2219 6X4, ANO 1986/1986, PLACA BKE5542, FR119461, UND BONFIM")</f>
      </c>
      <c r="C100" s="4" t="inlineStr">
        <is>
          <t>Não vendido</t>
        </is>
      </c>
      <c r="D100" s="4" t="inlineStr">
        <is>
          <t>23</t>
        </is>
      </c>
      <c r="E100" s="5" t="inlineStr">
        <is>
          <t>14.000,00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=HYPERLINK("https://www.leilaoonline.com.br/lote/detalhe/10979", "5544")</f>
      </c>
      <c r="B101" s="4" t="s">
        <f>=HYPERLINK("https://www.leilaoonline.com.br/lote/detalhe/10979", " HIDROROLL, ANO 1991, FR117114, PLACA BKE6443, UND BONFIM")</f>
      </c>
      <c r="C101" s="4" t="inlineStr">
        <is>
          <t>Não vendido</t>
        </is>
      </c>
      <c r="D101" s="4" t="inlineStr">
        <is>
          <t>51</t>
        </is>
      </c>
      <c r="E101" s="5" t="inlineStr">
        <is>
          <t>8.350,00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=HYPERLINK("https://www.leilaoonline.com.br/lote/detalhe/10930", "5549")</f>
      </c>
      <c r="B102" s="4" t="s">
        <f>=HYPERLINK("https://www.leilaoonline.com.br/lote/detalhe/10930", " MESAS E CADEIRAS DE REFETÓRIO, S/FR, UND BONFIM")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=HYPERLINK("https://www.leilaoonline.com.br/lote/detalhe/10932", "5550")</f>
      </c>
      <c r="B103" s="4" t="s">
        <f>=HYPERLINK("https://www.leilaoonline.com.br/lote/detalhe/10932", " PAINÉIS ELÉTRICOS ( 8 APROXIMADADE)  E SUCATA ELÉTRICA, S/FR, UND BONFIM")</f>
      </c>
      <c r="C103" s="4" t="inlineStr">
        <is>
          <t>Não vendido</t>
        </is>
      </c>
      <c r="D103" s="4" t="inlineStr">
        <is>
          <t>56</t>
        </is>
      </c>
      <c r="E103" s="5" t="inlineStr">
        <is>
          <t>8.600,00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=HYPERLINK("https://www.leilaoonline.com.br/lote/detalhe/10921", "5551")</f>
      </c>
      <c r="B104" s="4" t="s">
        <f>=HYPERLINK("https://www.leilaoonline.com.br/lote/detalhe/10921", " EQUIPAMENTOS DE LAVANDERIA, CENTRIFUGAS, LAVADORA E BALANÇA, S/FR, UND BONFIM")</f>
      </c>
      <c r="C104" s="4" t="inlineStr">
        <is>
          <t>Vendido</t>
        </is>
      </c>
      <c r="D104" s="4" t="inlineStr">
        <is>
          <t>43</t>
        </is>
      </c>
      <c r="E104" s="5" t="inlineStr">
        <is>
          <t>6.650,00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=HYPERLINK("https://www.leilaoonline.com.br/lote/detalhe/10927", "5552")</f>
      </c>
      <c r="B105" s="4" t="s">
        <f>=HYPERLINK("https://www.leilaoonline.com.br/lote/detalhe/10927", " REBOQUE RANDON 8,00 M, ANO 2008, FR121437, PLACA EAP7087, UND BONFIM")</f>
      </c>
      <c r="C105" s="4" t="inlineStr">
        <is>
          <t>Não vendido</t>
        </is>
      </c>
      <c r="D105" s="4" t="inlineStr">
        <is>
          <t>42</t>
        </is>
      </c>
      <c r="E105" s="5" t="inlineStr">
        <is>
          <t>11.400,00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=HYPERLINK("https://www.leilaoonline.com.br/lote/detalhe/10928", "5553")</f>
      </c>
      <c r="B106" s="4" t="s">
        <f>=HYPERLINK("https://www.leilaoonline.com.br/lote/detalhe/10928", " REBOQUE RANDON 8,00 M, ANO 2008, FR121433, PLACA EAP7097, UND BONFIM")</f>
      </c>
      <c r="C106" s="4" t="inlineStr">
        <is>
          <t>Vendido</t>
        </is>
      </c>
      <c r="D106" s="4" t="inlineStr">
        <is>
          <t>41</t>
        </is>
      </c>
      <c r="E106" s="5" t="inlineStr">
        <is>
          <t>14.500,00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=HYPERLINK("https://www.leilaoonline.com.br/lote/detalhe/10920", "5555")</f>
      </c>
      <c r="B107" s="4" t="s">
        <f>=HYPERLINK("https://www.leilaoonline.com.br/lote/detalhe/10920", " REBOQUE RANDON 8,00 M, ANO 2008, FR121435, PLACA EAP7089, UND BONFIM")</f>
      </c>
      <c r="C107" s="4" t="inlineStr">
        <is>
          <t>Vendido</t>
        </is>
      </c>
      <c r="D107" s="4" t="inlineStr">
        <is>
          <t>47</t>
        </is>
      </c>
      <c r="E107" s="5" t="inlineStr">
        <is>
          <t>14.500,00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=HYPERLINK("https://www.leilaoonline.com.br/lote/detalhe/10931", "5556")</f>
      </c>
      <c r="B108" s="4" t="s">
        <f>=HYPERLINK("https://www.leilaoonline.com.br/lote/detalhe/10931", " REBOQUE RANDON 8,00 M, ANO 2008, FR121434, PLACA EAP7098, UND BONFIM")</f>
      </c>
      <c r="C108" s="4" t="inlineStr">
        <is>
          <t>Vendido</t>
        </is>
      </c>
      <c r="D108" s="4" t="inlineStr">
        <is>
          <t>47</t>
        </is>
      </c>
      <c r="E108" s="5" t="inlineStr">
        <is>
          <t>14.500,00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=HYPERLINK("https://www.leilaoonline.com.br/lote/detalhe/10926", "5557")</f>
      </c>
      <c r="B109" s="4" t="s">
        <f>=HYPERLINK("https://www.leilaoonline.com.br/lote/detalhe/10926", " REBOQUE RANDON 8,00 M, ANO 2007, FR88627, PLACA COU5026, UND BONFIM")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12.600,00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=HYPERLINK("https://www.leilaoonline.com.br/lote/detalhe/10924", "5558")</f>
      </c>
      <c r="B110" s="4" t="s">
        <f>=HYPERLINK("https://www.leilaoonline.com.br/lote/detalhe/10924", " REBOQUE RANDON 8,00 M, ANO 2008, FR121430, PLACA EAP7092, UND BONFIM")</f>
      </c>
      <c r="C110" s="4" t="inlineStr">
        <is>
          <t>Vendido</t>
        </is>
      </c>
      <c r="D110" s="4" t="inlineStr">
        <is>
          <t>48</t>
        </is>
      </c>
      <c r="E110" s="5" t="inlineStr">
        <is>
          <t>14.500,00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=HYPERLINK("https://www.leilaoonline.com.br/lote/detalhe/10922", "5559")</f>
      </c>
      <c r="B111" s="4" t="s">
        <f>=HYPERLINK("https://www.leilaoonline.com.br/lote/detalhe/10922", " REBOQUE RANDON 8,00 M, ANO 2008, FR121432, PLACA EAP7096, UND BONFIM")</f>
      </c>
      <c r="C111" s="4" t="inlineStr">
        <is>
          <t>Vendido</t>
        </is>
      </c>
      <c r="D111" s="4" t="inlineStr">
        <is>
          <t>42</t>
        </is>
      </c>
      <c r="E111" s="5" t="inlineStr">
        <is>
          <t>14.500,00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=HYPERLINK("https://www.leilaoonline.com.br/lote/detalhe/10929", "5560")</f>
      </c>
      <c r="B112" s="4" t="s">
        <f>=HYPERLINK("https://www.leilaoonline.com.br/lote/detalhe/10929", " REBOQUE USICAMP 7,80 M, ANO 2003, FR173807, PLACA BNB9858, UND BONFIM")</f>
      </c>
      <c r="C112" s="4" t="inlineStr">
        <is>
          <t>Não vendido</t>
        </is>
      </c>
      <c r="D112" s="4" t="inlineStr">
        <is>
          <t>50</t>
        </is>
      </c>
      <c r="E112" s="5" t="inlineStr">
        <is>
          <t>9.600,00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=HYPERLINK("https://www.leilaoonline.com.br/lote/detalhe/10948", "5561")</f>
      </c>
      <c r="B113" s="4" t="s">
        <f>=HYPERLINK("https://www.leilaoonline.com.br/lote/detalhe/10948", "78 TORRES DE CONCRETO PARA ILUMINAÇÃO MEDIDAS DIVERSAS, S/FR, UND BONFIM")</f>
      </c>
      <c r="C113" s="4" t="inlineStr">
        <is>
          <t>Vendido</t>
        </is>
      </c>
      <c r="D113" s="4" t="inlineStr">
        <is>
          <t>25</t>
        </is>
      </c>
      <c r="E113" s="5" t="inlineStr">
        <is>
          <t>4.350,00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=HYPERLINK("https://www.leilaoonline.com.br/lote/detalhe/10950", "5562")</f>
      </c>
      <c r="B114" s="4" t="s">
        <f>=HYPERLINK("https://www.leilaoonline.com.br/lote/detalhe/10950", "CAMINHÃO SCANIA/R113 H 4X2 360, ANO 1997, FR91201, PLACA CDY6108, UND BONFIM")</f>
      </c>
      <c r="C114" s="4" t="inlineStr">
        <is>
          <t>Não vendido</t>
        </is>
      </c>
      <c r="D114" s="4" t="inlineStr">
        <is>
          <t>45</t>
        </is>
      </c>
      <c r="E114" s="5" t="inlineStr">
        <is>
          <t>34.500,00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=HYPERLINK("https://www.leilaoonline.com.br/lote/detalhe/10482", "8376")</f>
      </c>
      <c r="B115" s="4" t="s">
        <f>=HYPERLINK("https://www.leilaoonline.com.br/lote/detalhe/10482", " CONJUNTO GERADOR ABB POTENCIA 5000KVA, IMOB115908 , UND RAFARD")</f>
      </c>
      <c r="C115" s="4" t="inlineStr">
        <is>
          <t>Vendido</t>
        </is>
      </c>
      <c r="D115" s="4" t="inlineStr">
        <is>
          <t>49</t>
        </is>
      </c>
      <c r="E115" s="5" t="inlineStr">
        <is>
          <t>69.000,00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=HYPERLINK("https://www.leilaoonline.com.br/lote/detalhe/10693", "8377")</f>
      </c>
      <c r="B116" s="4" t="s">
        <f>=HYPERLINK("https://www.leilaoonline.com.br/lote/detalhe/10693", " 3 BOMBAS DE COMBUSTÍVEL PATR. – 209344, 209345 e 209347, UND RAFARD")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=HYPERLINK("https://www.leilaoonline.com.br/lote/detalhe/10692", "8378")</f>
      </c>
      <c r="B117" s="4" t="s">
        <f>=HYPERLINK("https://www.leilaoonline.com.br/lote/detalhe/10692", "3 FOGÕES 2 BALCÕES 1 BALANÇA, S/FR, UND RAFARD")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=HYPERLINK("https://www.leilaoonline.com.br/lote/detalhe/10981", "9181")</f>
      </c>
      <c r="B118" s="4" t="s">
        <f>=HYPERLINK("https://www.leilaoonline.com.br/lote/detalhe/10981", " PEÇAS DIVERSAS PARA COLHEDORA, S/FR, UND SÃO FRANCISCO")</f>
      </c>
      <c r="C118" s="4" t="inlineStr">
        <is>
          <t>Não vendido</t>
        </is>
      </c>
      <c r="D118" s="4" t="inlineStr">
        <is>
          <t>21</t>
        </is>
      </c>
      <c r="E118" s="5" t="inlineStr">
        <is>
          <t>3.750,00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=HYPERLINK("https://www.leilaoonline.com.br/lote/detalhe/10980", "9182")</f>
      </c>
      <c r="B119" s="4" t="s">
        <f>=HYPERLINK("https://www.leilaoonline.com.br/lote/detalhe/10980", " PISTÕES DIVERSOS E BANCOS, S/FR, UND SÃO FRANISCO")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2.150,00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=HYPERLINK("https://www.leilaoonline.com.br/lote/detalhe/10970", "9195")</f>
      </c>
      <c r="B120" s="4" t="s">
        <f>=HYPERLINK("https://www.leilaoonline.com.br/lote/detalhe/10970", " 2 VÁLVULAS, 3 CESTOS DE CENTRIFUGAS,1 TROCADOR DE CALOR E 5 EXTRATOR DE BOMBA, UND SÃO FRANCISCO")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=HYPERLINK("https://www.leilaoonline.com.br/lote/detalhe/10731", "9201")</f>
      </c>
      <c r="B121" s="4" t="s">
        <f>=HYPERLINK("https://www.leilaoonline.com.br/lote/detalhe/10731", " TRATOR VALTRA BM 110 4X4, ANO 2006, FR139547, UND SÃO FRANCISCO")</f>
      </c>
      <c r="C121" s="4" t="inlineStr">
        <is>
          <t>Vendido</t>
        </is>
      </c>
      <c r="D121" s="4" t="inlineStr">
        <is>
          <t>113</t>
        </is>
      </c>
      <c r="E121" s="5" t="inlineStr">
        <is>
          <t>36.250,00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=HYPERLINK("https://www.leilaoonline.com.br/lote/detalhe/10734", "9203")</f>
      </c>
      <c r="B122" s="4" t="s">
        <f>=HYPERLINK("https://www.leilaoonline.com.br/lote/detalhe/10734", " TRATOR VALTRA BH 180, ANO 2004, FR31036, UND SÃO FRANCISCO")</f>
      </c>
      <c r="C122" s="4" t="inlineStr">
        <is>
          <t>Vendido</t>
        </is>
      </c>
      <c r="D122" s="4" t="inlineStr">
        <is>
          <t>90</t>
        </is>
      </c>
      <c r="E122" s="5" t="inlineStr">
        <is>
          <t>31.250,00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=HYPERLINK("https://www.leilaoonline.com.br/lote/detalhe/10855", "9205")</f>
      </c>
      <c r="B123" s="4" t="s">
        <f>=HYPERLINK("https://www.leilaoonline.com.br/lote/detalhe/10855", " CARRETA TIPO CALCARIO, FR67033, UND SÃO FRANCISCO")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1.450,00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=HYPERLINK("https://www.leilaoonline.com.br/lote/detalhe/10847", "9206")</f>
      </c>
      <c r="B124" s="4" t="s">
        <f>=HYPERLINK("https://www.leilaoonline.com.br/lote/detalhe/10847", " CARRETA DE TORTA DE FILTRO, FR67100, UND SÃO FRANCISCO")</f>
      </c>
      <c r="C124" s="4" t="inlineStr">
        <is>
          <t>Vendido</t>
        </is>
      </c>
      <c r="D124" s="4" t="inlineStr">
        <is>
          <t>28</t>
        </is>
      </c>
      <c r="E124" s="5" t="inlineStr">
        <is>
          <t>4.600,00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=HYPERLINK("https://www.leilaoonline.com.br/lote/detalhe/10851", "9207")</f>
      </c>
      <c r="B125" s="4" t="s">
        <f>=HYPERLINK("https://www.leilaoonline.com.br/lote/detalhe/10851", " 1 SUPER CULTIVADOR TRIPLICE OSCILANTE E 1 SULCADOR, FR 67030/67115, UND SÃO FRANCISCO")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=HYPERLINK("https://www.leilaoonline.com.br/lote/detalhe/10849", "9208")</f>
      </c>
      <c r="B126" s="4" t="s">
        <f>=HYPERLINK("https://www.leilaoonline.com.br/lote/detalhe/10849", " 3 PULVERIADOR PJ600 SENDO 1 SUCATA E 1 ENLEIRADEIRA, FR37505/139865/37602/139856, UND SÃO FRANCISCO")</f>
      </c>
      <c r="C126" s="4" t="inlineStr">
        <is>
          <t>Vendido</t>
        </is>
      </c>
      <c r="D126" s="4" t="inlineStr">
        <is>
          <t>11</t>
        </is>
      </c>
      <c r="E126" s="5" t="inlineStr">
        <is>
          <t>2.050,00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=HYPERLINK("https://www.leilaoonline.com.br/lote/detalhe/10850", "9209")</f>
      </c>
      <c r="B127" s="4" t="s">
        <f>=HYPERLINK("https://www.leilaoonline.com.br/lote/detalhe/10850", " 1 CULTIVADOR, FR67028, UND SÃO FRANCISCO")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650,00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=HYPERLINK("https://www.leilaoonline.com.br/lote/detalhe/10852", "9211")</f>
      </c>
      <c r="B128" s="4" t="s">
        <f>=HYPERLINK("https://www.leilaoonline.com.br/lote/detalhe/10852", " ROLETES DIVERSOS EM 3 PALETES (TAMANHO APROXIMADO 40CM), S/FR, UND SÃO FRANCISCO")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650,00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=HYPERLINK("https://www.leilaoonline.com.br/lote/detalhe/10485", "9212")</f>
      </c>
      <c r="B129" s="4" t="s">
        <f>=HYPERLINK("https://www.leilaoonline.com.br/lote/detalhe/10485", "11 PNEUS DE TRATOS (PARCIALMENTE QUEIMADOS) 2 LONAS DE ESTEIRAS, S/FR, UND SÃO FRANCISCO")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=HYPERLINK("https://www.leilaoonline.com.br/lote/detalhe/10892", "11536")</f>
      </c>
      <c r="B130" s="4" t="s">
        <f>=HYPERLINK("https://www.leilaoonline.com.br/lote/detalhe/10892", " CAMINHÃO VW 7-110S TOCO BAÚ, ANO 1992, FR96306, PLACA BWJ4045, UND SERRA")</f>
      </c>
      <c r="C130" s="4" t="inlineStr">
        <is>
          <t>Vendido</t>
        </is>
      </c>
      <c r="D130" s="4" t="inlineStr">
        <is>
          <t>66</t>
        </is>
      </c>
      <c r="E130" s="5" t="inlineStr">
        <is>
          <t>25.000,00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=HYPERLINK("https://www.leilaoonline.com.br/lote/detalhe/10974", "11540")</f>
      </c>
      <c r="B131" s="4" t="s">
        <f>=HYPERLINK("https://www.leilaoonline.com.br/lote/detalhe/10974", " HIDROROL (ROLÃO COM MOTOR), ANO 1985/1985, PLACA CVD2551, FR360467, UND SERRA")</f>
      </c>
      <c r="C131" s="4" t="inlineStr">
        <is>
          <t>Não vendido</t>
        </is>
      </c>
      <c r="D131" s="4" t="inlineStr">
        <is>
          <t>50</t>
        </is>
      </c>
      <c r="E131" s="5" t="inlineStr">
        <is>
          <t>11.100,00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=HYPERLINK("https://www.leilaoonline.com.br/lote/detalhe/10953", "11541")</f>
      </c>
      <c r="B132" s="4" t="s">
        <f>=HYPERLINK("https://www.leilaoonline.com.br/lote/detalhe/10953", " CAMINHÃO M.B./M.BENZ L 2213 BAÚ  6X4, ANO 1981, PLACA BQF2178, FR40314")</f>
      </c>
      <c r="C132" s="4" t="inlineStr">
        <is>
          <t>Não vendido</t>
        </is>
      </c>
      <c r="D132" s="4" t="inlineStr">
        <is>
          <t>41</t>
        </is>
      </c>
      <c r="E132" s="5" t="inlineStr">
        <is>
          <t>22.000,00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=HYPERLINK("https://www.leilaoonline.com.br/lote/detalhe/10891", "11544")</f>
      </c>
      <c r="B133" s="4" t="s">
        <f>=HYPERLINK("https://www.leilaoonline.com.br/lote/detalhe/10891", " CAMINHÃO M. BENZ 912 TOCO, ANO/MOD 1991/2, FR960093, PLACA BKJ1042, UND SERRA")</f>
      </c>
      <c r="C133" s="4" t="inlineStr">
        <is>
          <t>Vendido</t>
        </is>
      </c>
      <c r="D133" s="4" t="inlineStr">
        <is>
          <t>81</t>
        </is>
      </c>
      <c r="E133" s="5" t="inlineStr">
        <is>
          <t>28.000,00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=HYPERLINK("https://www.leilaoonline.com.br/lote/detalhe/10894", "11545")</f>
      </c>
      <c r="B134" s="4" t="s">
        <f>=HYPERLINK("https://www.leilaoonline.com.br/lote/detalhe/10894", " RODAS DIVERSAS (APROX. 80), S/FR, UND SERRA")</f>
      </c>
      <c r="C134" s="4" t="inlineStr">
        <is>
          <t>Vendido</t>
        </is>
      </c>
      <c r="D134" s="4" t="inlineStr">
        <is>
          <t>26</t>
        </is>
      </c>
      <c r="E134" s="5" t="inlineStr">
        <is>
          <t>4.300,00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=HYPERLINK("https://www.leilaoonline.com.br/lote/detalhe/10895", "11546")</f>
      </c>
      <c r="B135" s="4" t="s">
        <f>=HYPERLINK("https://www.leilaoonline.com.br/lote/detalhe/10895", "TUBOS E CONEXÕES DE ALUMÍNIO 8" X 6 MTS ( VENDA POR LOTE - APROX. 80 UND), S/FR, UND SERRA")</f>
      </c>
      <c r="C135" s="4" t="inlineStr">
        <is>
          <t>Vendido</t>
        </is>
      </c>
      <c r="D135" s="4" t="inlineStr">
        <is>
          <t>37</t>
        </is>
      </c>
      <c r="E135" s="5" t="inlineStr">
        <is>
          <t>6.950,00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=HYPERLINK("https://www.leilaoonline.com.br/lote/detalhe/10890", "11547")</f>
      </c>
      <c r="B136" s="4" t="s">
        <f>=HYPERLINK("https://www.leilaoonline.com.br/lote/detalhe/10890", " MESAS E CADEIRAS PARA REFEITÓRIO (VENDA POR LOTE APROX. 100), S/FR, UND SERRA")</f>
      </c>
      <c r="C136" s="4" t="inlineStr">
        <is>
          <t>Vendido</t>
        </is>
      </c>
      <c r="D136" s="4" t="inlineStr">
        <is>
          <t>5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=HYPERLINK("https://www.leilaoonline.com.br/lote/detalhe/10893", "11548")</f>
      </c>
      <c r="B137" s="4" t="s">
        <f>=HYPERLINK("https://www.leilaoonline.com.br/lote/detalhe/10893", " BALÇÕES REFERIGERADOS E APOIO P/ PRATOS E BANDEJAS (APROX. 6 PEÇAS), S/FR, UND SERRA")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=HYPERLINK("https://www.leilaoonline.com.br/lote/detalhe/10949", "11549")</f>
      </c>
      <c r="B138" s="4" t="s">
        <f>=HYPERLINK("https://www.leilaoonline.com.br/lote/detalhe/10949", "PRANCHA  SR/USICAMP SRCTUS 2E, ANO 2009, FR131204, UND SERRA")</f>
      </c>
      <c r="C138" s="4" t="inlineStr">
        <is>
          <t>Vendido</t>
        </is>
      </c>
      <c r="D138" s="4" t="inlineStr">
        <is>
          <t>87</t>
        </is>
      </c>
      <c r="E138" s="5" t="inlineStr">
        <is>
          <t>49.000,00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=HYPERLINK("https://www.leilaoonline.com.br/lote/detalhe/10937", "12271")</f>
      </c>
      <c r="B139" s="4" t="s">
        <f>=HYPERLINK("https://www.leilaoonline.com.br/lote/detalhe/10937", "CARROCERIA COMBOIO E COMPRESSOR (FR119928), UND JUNQUEIRA")</f>
      </c>
      <c r="C139" s="4" t="inlineStr">
        <is>
          <t>Não vendido</t>
        </is>
      </c>
      <c r="D139" s="4" t="inlineStr">
        <is>
          <t>16</t>
        </is>
      </c>
      <c r="E139" s="5" t="inlineStr">
        <is>
          <t>3.500,00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=HYPERLINK("https://www.leilaoonline.com.br/lote/detalhe/10933", "12272")</f>
      </c>
      <c r="B140" s="4" t="s">
        <f>=HYPERLINK("https://www.leilaoonline.com.br/lote/detalhe/10933", "MUNCK E CARROCERIA (SEM O CAMINHÃO FR9238), UND JUNQUEIRA")</f>
      </c>
      <c r="C140" s="4" t="inlineStr">
        <is>
          <t>Não vendido</t>
        </is>
      </c>
      <c r="D140" s="4" t="inlineStr">
        <is>
          <t>129</t>
        </is>
      </c>
      <c r="E140" s="5" t="inlineStr">
        <is>
          <t>24.650,00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=HYPERLINK("https://www.leilaoonline.com.br/lote/detalhe/10934", "12273")</f>
      </c>
      <c r="B141" s="4" t="s">
        <f>=HYPERLINK("https://www.leilaoonline.com.br/lote/detalhe/10934", "CARROCERIA TANQUE COMBATE INCÊNDIO, FR92026, ( SEM CAMINHÃO FR92305) UND JUNQUEIRA 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3.700,00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=HYPERLINK("https://www.leilaoonline.com.br/lote/detalhe/10936", "12274")</f>
      </c>
      <c r="B142" s="4" t="s">
        <f>=HYPERLINK("https://www.leilaoonline.com.br/lote/detalhe/10936", "CARROCERIA TANQUE COMBATE INCÊNDIO ( SEM CAMINHÃO FR92308) UND JUNQUEIRA ")</f>
      </c>
      <c r="C142" s="4" t="inlineStr">
        <is>
          <t>Não vendido</t>
        </is>
      </c>
      <c r="D142" s="4" t="inlineStr">
        <is>
          <t>93</t>
        </is>
      </c>
      <c r="E142" s="5" t="inlineStr">
        <is>
          <t>16.000,00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=HYPERLINK("https://www.leilaoonline.com.br/lote/detalhe/11048", "12275")</f>
      </c>
      <c r="B143" s="4" t="s">
        <f>=HYPERLINK("https://www.leilaoonline.com.br/lote/detalhe/11048", "CAMINHÃO VW/15.180 EURO3 WORKER COMBOIO, ANO 2010, FR64058, UND JUNQUEIRA")</f>
      </c>
      <c r="C143" s="4" t="inlineStr">
        <is>
          <t>Vendido</t>
        </is>
      </c>
      <c r="D143" s="4" t="inlineStr">
        <is>
          <t>102</t>
        </is>
      </c>
      <c r="E143" s="5" t="inlineStr">
        <is>
          <t>62.000,00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=HYPERLINK("https://www.leilaoonline.com.br/lote/detalhe/10938", "12277")</f>
      </c>
      <c r="B144" s="4" t="s">
        <f>=HYPERLINK("https://www.leilaoonline.com.br/lote/detalhe/10938", "CADEIRAS E MESAS DO REFEITORIO, S/FR, UND JUNQUEIRA")</f>
      </c>
      <c r="C144" s="4" t="inlineStr">
        <is>
          <t>Vendido</t>
        </is>
      </c>
      <c r="D144" s="4" t="inlineStr">
        <is>
          <t>9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=HYPERLINK("https://www.leilaoonline.com.br/lote/detalhe/10878", "16226")</f>
      </c>
      <c r="B145" s="4" t="s">
        <f>=HYPERLINK("https://www.leilaoonline.com.br/lote/detalhe/10878", " 1 SERRA DE FITA INVICTA, S/FR, UND SANTA HELENA")</f>
      </c>
      <c r="C145" s="4" t="inlineStr">
        <is>
          <t>Vendido</t>
        </is>
      </c>
      <c r="D145" s="4" t="inlineStr">
        <is>
          <t>3</t>
        </is>
      </c>
      <c r="E145" s="5" t="inlineStr">
        <is>
          <t>650,00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=HYPERLINK("https://www.leilaoonline.com.br/lote/detalhe/10873", "16227")</f>
      </c>
      <c r="B146" s="4" t="s">
        <f>=HYPERLINK("https://www.leilaoonline.com.br/lote/detalhe/10873", " 1 CENTRIFUGA DX 309 Nº 6, S/FR, UND SANTA HELENA")</f>
      </c>
      <c r="C146" s="4" t="inlineStr">
        <is>
          <t>Vendido</t>
        </is>
      </c>
      <c r="D146" s="4" t="inlineStr">
        <is>
          <t>19</t>
        </is>
      </c>
      <c r="E146" s="5" t="inlineStr">
        <is>
          <t>3.250,00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=HYPERLINK("https://www.leilaoonline.com.br/lote/detalhe/10875", "16228")</f>
      </c>
      <c r="B147" s="4" t="s">
        <f>=HYPERLINK("https://www.leilaoonline.com.br/lote/detalhe/10875", " 1 TURBINA E 2 OUTROS EQUIPAMENTO SEM INFORMAÇÕES, PATR. 208333, UND SANTA HELENA")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=HYPERLINK("https://www.leilaoonline.com.br/lote/detalhe/10881", "16230")</f>
      </c>
      <c r="B148" s="4" t="s">
        <f>=HYPERLINK("https://www.leilaoonline.com.br/lote/detalhe/10881", " 2 REDUTOR  SEM INFORMAÇÕES, PATR. 058666, UND SANTA HELENA")</f>
      </c>
      <c r="C148" s="4" t="inlineStr">
        <is>
          <t>Vendido</t>
        </is>
      </c>
      <c r="D148" s="4" t="inlineStr">
        <is>
          <t>14</t>
        </is>
      </c>
      <c r="E148" s="5" t="inlineStr">
        <is>
          <t>2.350,00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=HYPERLINK("https://www.leilaoonline.com.br/lote/detalhe/10876", "16231")</f>
      </c>
      <c r="B149" s="4" t="s">
        <f>=HYPERLINK("https://www.leilaoonline.com.br/lote/detalhe/10876", " 3 REDUTOR  SENDO 1 SANTIN E 2 SEM INFORMAÇÕES, PATR.059766/59505/060199, UND SANTA HELENA")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1.450,00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=HYPERLINK("https://www.leilaoonline.com.br/lote/detalhe/10882", "16232")</f>
      </c>
      <c r="B150" s="4" t="s">
        <f>=HYPERLINK("https://www.leilaoonline.com.br/lote/detalhe/10882", " 5 REDUTOR DE PEQUENO PORTE, PATR.56582/60168/56149/56586, UND SANTA HELENA")</f>
      </c>
      <c r="C150" s="4" t="inlineStr">
        <is>
          <t>Não vendido</t>
        </is>
      </c>
      <c r="D150" s="4" t="inlineStr">
        <is>
          <t>5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=HYPERLINK("https://www.leilaoonline.com.br/lote/detalhe/10889", "16233")</f>
      </c>
      <c r="B151" s="4" t="s">
        <f>=HYPERLINK("https://www.leilaoonline.com.br/lote/detalhe/10889", " 4 REDUTOR DECANTADOR, PATR. 59562/57106/59558/20866, UND SANTA HELENA")</f>
      </c>
      <c r="C151" s="4" t="inlineStr">
        <is>
          <t>Não vendido</t>
        </is>
      </c>
      <c r="D151" s="4" t="inlineStr">
        <is>
          <t>11</t>
        </is>
      </c>
      <c r="E151" s="5" t="inlineStr">
        <is>
          <t>2.400,00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=HYPERLINK("https://www.leilaoonline.com.br/lote/detalhe/10887", "16234")</f>
      </c>
      <c r="B152" s="4" t="s">
        <f>=HYPERLINK("https://www.leilaoonline.com.br/lote/detalhe/10887", " CALANDRA SEM INFORMAÇÃO (TAMANHO MENOR) PATR.060599, UND SANTA HELENA")</f>
      </c>
      <c r="C152" s="4" t="inlineStr">
        <is>
          <t>Vendido</t>
        </is>
      </c>
      <c r="D152" s="4" t="inlineStr">
        <is>
          <t>35</t>
        </is>
      </c>
      <c r="E152" s="5" t="inlineStr">
        <is>
          <t>6.000,00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=HYPERLINK("https://www.leilaoonline.com.br/lote/detalhe/10982", "16247")</f>
      </c>
      <c r="B153" s="4" t="s">
        <f>=HYPERLINK("https://www.leilaoonline.com.br/lote/detalhe/10982", "4 FREEZER, S/FR, UND SANTA HELENA")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650,00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=HYPERLINK("https://www.leilaoonline.com.br/lote/detalhe/10483", "16248")</f>
      </c>
      <c r="B154" s="4" t="s">
        <f>=HYPERLINK("https://www.leilaoonline.com.br/lote/detalhe/10483", "EMPILHADEIRA  CLARK HY3550410BRF2579, ANO1995, FR59891, UND SANTA HELENA ")</f>
      </c>
      <c r="C154" s="4" t="inlineStr">
        <is>
          <t>Vendido</t>
        </is>
      </c>
      <c r="D154" s="4" t="inlineStr">
        <is>
          <t>53</t>
        </is>
      </c>
      <c r="E154" s="5" t="inlineStr">
        <is>
          <t>16.750,00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=HYPERLINK("https://www.leilaoonline.com.br/lote/detalhe/10885", "16249")</f>
      </c>
      <c r="B155" s="4" t="s">
        <f>=HYPERLINK("https://www.leilaoonline.com.br/lote/detalhe/10885", " 40 MOTORES ELÉTRICOS MARCA/MOD/CV DIVERSOS E 1 COMPRESSOR, PATR.059811/059849, UND SANTA HELENA")</f>
      </c>
      <c r="C155" s="4" t="inlineStr">
        <is>
          <t>Vendido</t>
        </is>
      </c>
      <c r="D155" s="4" t="inlineStr">
        <is>
          <t>8</t>
        </is>
      </c>
      <c r="E155" s="5" t="inlineStr">
        <is>
          <t>1.600,00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=HYPERLINK("https://www.leilaoonline.com.br/lote/detalhe/10877", "16250")</f>
      </c>
      <c r="B156" s="4" t="s">
        <f>=HYPERLINK("https://www.leilaoonline.com.br/lote/detalhe/10877", " 7 MAQUINAS DE SOLDA SENDO 1 MIG, (COR 1 VERMELHA E 6 AZUL), S/FR, UND SANTA HELENA")</f>
      </c>
      <c r="C156" s="4" t="inlineStr">
        <is>
          <t>Vendido</t>
        </is>
      </c>
      <c r="D156" s="4" t="inlineStr">
        <is>
          <t>15</t>
        </is>
      </c>
      <c r="E156" s="5" t="inlineStr">
        <is>
          <t>2.450,00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=HYPERLINK("https://www.leilaoonline.com.br/lote/detalhe/10880", "16251")</f>
      </c>
      <c r="B157" s="4" t="s">
        <f>=HYPERLINK("https://www.leilaoonline.com.br/lote/detalhe/10880", " VÁLVULAS ( APROX. 1500KG EM 4 PALETES), S/FR, UND SANTA HELENA")</f>
      </c>
      <c r="C157" s="4" t="inlineStr">
        <is>
          <t>Não vendido</t>
        </is>
      </c>
      <c r="D157" s="4" t="inlineStr">
        <is>
          <t>20</t>
        </is>
      </c>
      <c r="E157" s="5" t="inlineStr">
        <is>
          <t>3.600,00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=HYPERLINK("https://www.leilaoonline.com.br/lote/detalhe/10879", "16252")</f>
      </c>
      <c r="B158" s="4" t="s">
        <f>=HYPERLINK("https://www.leilaoonline.com.br/lote/detalhe/10879", " 1 ESMERIL, 1 MAQUINA DE CORTAR GRAMA, 1 BANCADA FERRO...., S/FR, UND SANTA HELENA 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=HYPERLINK("https://www.leilaoonline.com.br/lote/detalhe/10865", "16253")</f>
      </c>
      <c r="B159" s="4" t="s">
        <f>=HYPERLINK("https://www.leilaoonline.com.br/lote/detalhe/10865", " CARRETA DISTRIBUIDORA DE TORTA, FR25417, UND SANTA HELENA")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850,00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=HYPERLINK("https://www.leilaoonline.com.br/lote/detalhe/10871", "16254")</f>
      </c>
      <c r="B160" s="4" t="s">
        <f>=HYPERLINK("https://www.leilaoonline.com.br/lote/detalhe/10871", " 2 SULCADOR DMB, FR57194, UND SANTA HELENA")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=HYPERLINK("https://www.leilaoonline.com.br/lote/detalhe/10867", "16255")</f>
      </c>
      <c r="B161" s="4" t="s">
        <f>=HYPERLINK("https://www.leilaoonline.com.br/lote/detalhe/10867", " CARRETA DE PLANTIO, FR25246, UND SANTA HELENA")</f>
      </c>
      <c r="C161" s="4" t="inlineStr">
        <is>
          <t>Não vendido</t>
        </is>
      </c>
      <c r="D161" s="4" t="inlineStr">
        <is>
          <t>12</t>
        </is>
      </c>
      <c r="E161" s="5" t="inlineStr">
        <is>
          <t>2.200,00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=HYPERLINK("https://www.leilaoonline.com.br/lote/detalhe/10868", "16256")</f>
      </c>
      <c r="B162" s="4" t="s">
        <f>=HYPERLINK("https://www.leilaoonline.com.br/lote/detalhe/10868", " CARRETA DE PLANTIO, FR25248, UND SANTA HELENA")</f>
      </c>
      <c r="C162" s="4" t="inlineStr">
        <is>
          <t>Não vendido</t>
        </is>
      </c>
      <c r="D162" s="4" t="inlineStr">
        <is>
          <t>4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=HYPERLINK("https://www.leilaoonline.com.br/lote/detalhe/10866", "16257")</f>
      </c>
      <c r="B163" s="4" t="s">
        <f>=HYPERLINK("https://www.leilaoonline.com.br/lote/detalhe/10866", " CARRETA DISTRIBUIDORA DE TORTA, FR25425, UND SANTA HELENA")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=HYPERLINK("https://www.leilaoonline.com.br/lote/detalhe/10869", "16258")</f>
      </c>
      <c r="B164" s="4" t="s">
        <f>=HYPERLINK("https://www.leilaoonline.com.br/lote/detalhe/10869", " 1 CULTIVADOR E 1 SULCADOR, FR25212/67121, UND SANTA HELENA")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=HYPERLINK("https://www.leilaoonline.com.br/lote/detalhe/10872", "16259")</f>
      </c>
      <c r="B165" s="4" t="s">
        <f>=HYPERLINK("https://www.leilaoonline.com.br/lote/detalhe/10872", " 2 CULTIVADOR, FR25208/25223, UND SANTA HELENA")</f>
      </c>
      <c r="C165" s="4" t="inlineStr">
        <is>
          <t>Vendido</t>
        </is>
      </c>
      <c r="D165" s="4" t="inlineStr">
        <is>
          <t>7</t>
        </is>
      </c>
      <c r="E165" s="5" t="inlineStr">
        <is>
          <t>1.500,00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=HYPERLINK("https://www.leilaoonline.com.br/lote/detalhe/10735", "16260")</f>
      </c>
      <c r="B166" s="4" t="s">
        <f>=HYPERLINK("https://www.leilaoonline.com.br/lote/detalhe/10735", " TRATOR MASSEY FERGUSSON 299 4X4, ANO 2011, FR60024, , UND SANTA HELENA")</f>
      </c>
      <c r="C166" s="4" t="inlineStr">
        <is>
          <t>Vendido</t>
        </is>
      </c>
      <c r="D166" s="4" t="inlineStr">
        <is>
          <t>42</t>
        </is>
      </c>
      <c r="E166" s="5" t="inlineStr">
        <is>
          <t>33.500,00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=HYPERLINK("https://www.leilaoonline.com.br/lote/detalhe/10737", "16261")</f>
      </c>
      <c r="B167" s="4" t="s">
        <f>=HYPERLINK("https://www.leilaoonline.com.br/lote/detalhe/10737", " CAMINHÄO VW 26-220 EURO3 WORKER  6X4, ANO 2007 , FR34083, PLACA DPX4512, UND SANTA HELENA")</f>
      </c>
      <c r="C167" s="4" t="inlineStr">
        <is>
          <t>Não vendido</t>
        </is>
      </c>
      <c r="D167" s="4" t="inlineStr">
        <is>
          <t>57</t>
        </is>
      </c>
      <c r="E167" s="5" t="inlineStr">
        <is>
          <t>26.500,00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=HYPERLINK("https://www.leilaoonline.com.br/lote/detalhe/10870", "16264")</f>
      </c>
      <c r="B168" s="4" t="s">
        <f>=HYPERLINK("https://www.leilaoonline.com.br/lote/detalhe/10870", " 1 MAQUINA  PARA CORTE DE DISCO FABR. PRÓPRIA, 4 SERRA FRANHO (TIPO POLICORTE), S/FR, UND SANTA HELENA")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=HYPERLINK("https://www.leilaoonline.com.br/lote/detalhe/10886", "16265")</f>
      </c>
      <c r="B169" s="4" t="s">
        <f>=HYPERLINK("https://www.leilaoonline.com.br/lote/detalhe/10886", " VOLANDEIRA DENTE RETO ACIONAMENTO DA MOENDA (PESO ESTIMADO 12T), S/FR, UND SANTA HELENA")</f>
      </c>
      <c r="C169" s="4" t="inlineStr">
        <is>
          <t>Vendido</t>
        </is>
      </c>
      <c r="D169" s="4" t="inlineStr">
        <is>
          <t>37</t>
        </is>
      </c>
      <c r="E169" s="5" t="inlineStr">
        <is>
          <t>5.950,00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=HYPERLINK("https://www.leilaoonline.com.br/lote/detalhe/10888", "16266")</f>
      </c>
      <c r="B170" s="4" t="s">
        <f>=HYPERLINK("https://www.leilaoonline.com.br/lote/detalhe/10888", " 2 CENTRIFUGA CONTI E 1 MOTOR, S/FR, UND SANTA HELENA")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=HYPERLINK("https://www.leilaoonline.com.br/lote/detalhe/10874", "16267")</f>
      </c>
      <c r="B171" s="4" t="s">
        <f>=HYPERLINK("https://www.leilaoonline.com.br/lote/detalhe/10874", " 1 TURBINA WORTHINGTON E 1 REDUTOR KRUPP, PATR. 20895/060157, UND SANTA HELENA")</f>
      </c>
      <c r="C171" s="4" t="inlineStr">
        <is>
          <t>Não vendido</t>
        </is>
      </c>
      <c r="D171" s="4" t="inlineStr">
        <is>
          <t>5</t>
        </is>
      </c>
      <c r="E171" s="5" t="inlineStr">
        <is>
          <t>950,00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=HYPERLINK("https://www.leilaoonline.com.br/lote/detalhe/10884", "16268")</f>
      </c>
      <c r="B172" s="4" t="s">
        <f>=HYPERLINK("https://www.leilaoonline.com.br/lote/detalhe/10884", " 5 GARRAFAS HIDRÁULICA, 1 ROLO DE BORRA, 1 ROLO DE LONA E 1 CAIXA D'AGUA, S/FR, UND SANTA HELENA")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=HYPERLINK("https://www.leilaoonline.com.br/lote/detalhe/10695", "16269")</f>
      </c>
      <c r="B173" s="4" t="s">
        <f>=HYPERLINK("https://www.leilaoonline.com.br/lote/detalhe/10695", "2 GELADEIRAS INDUSTRIAIS, S/FR, UND SANTA HELENA")</f>
      </c>
      <c r="C173" s="4" t="inlineStr">
        <is>
          <t>Vendido</t>
        </is>
      </c>
      <c r="D173" s="4" t="inlineStr">
        <is>
          <t>45</t>
        </is>
      </c>
      <c r="E173" s="5" t="inlineStr">
        <is>
          <t>3.152,00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=HYPERLINK("https://www.leilaoonline.com.br/lote/detalhe/10493", "17000")</f>
      </c>
      <c r="B174" s="4" t="s">
        <f>=HYPERLINK("https://www.leilaoonline.com.br/lote/detalhe/10493", " CAMINHÃO VW / 8150 CARROCERIA DE FERRO, FR112265, ANO 2004, PLACA CWQ 0672, UND GASA")</f>
      </c>
      <c r="C174" s="4" t="inlineStr">
        <is>
          <t>Vendido</t>
        </is>
      </c>
      <c r="D174" s="4" t="inlineStr">
        <is>
          <t>34</t>
        </is>
      </c>
      <c r="E174" s="5" t="inlineStr">
        <is>
          <t>35.000,00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=HYPERLINK("https://www.leilaoonline.com.br/lote/detalhe/10491", "17002")</f>
      </c>
      <c r="B175" s="4" t="s">
        <f>=HYPERLINK("https://www.leilaoonline.com.br/lote/detalhe/10491", " CAMINHÃO VW / 26.220 - EURO3 COM TANQUE E EQUIPAMENTO, FR34082, ANO 2007, PLACA DXP 4513, UND GASA")</f>
      </c>
      <c r="C175" s="4" t="inlineStr">
        <is>
          <t>Vendido</t>
        </is>
      </c>
      <c r="D175" s="4" t="inlineStr">
        <is>
          <t>66</t>
        </is>
      </c>
      <c r="E175" s="5" t="inlineStr">
        <is>
          <t>51.000,00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=HYPERLINK("https://www.leilaoonline.com.br/lote/detalhe/10509", "17003")</f>
      </c>
      <c r="B176" s="4" t="s">
        <f>=HYPERLINK("https://www.leilaoonline.com.br/lote/detalhe/10509", "MADEIRAS DIVERSAS, S/FR, UND GASA")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=HYPERLINK("https://www.leilaoonline.com.br/lote/detalhe/10492", "17006")</f>
      </c>
      <c r="B177" s="4" t="s">
        <f>=HYPERLINK("https://www.leilaoonline.com.br/lote/detalhe/10492", " CAMINHÃO VW 15.180 EURO 3 CARROCERIA COMBOIO, ANO 2010, FR 88152, PLACA EDO 1411, UND GASA")</f>
      </c>
      <c r="C177" s="4" t="inlineStr">
        <is>
          <t>Vendido</t>
        </is>
      </c>
      <c r="D177" s="4" t="inlineStr">
        <is>
          <t>100</t>
        </is>
      </c>
      <c r="E177" s="5" t="inlineStr">
        <is>
          <t>61.500,00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=HYPERLINK("https://www.leilaoonline.com.br/lote/detalhe/10510", "17007")</f>
      </c>
      <c r="B178" s="4" t="s">
        <f>=HYPERLINK("https://www.leilaoonline.com.br/lote/detalhe/10510", "MADEIRAS DIVERSAS, S/FR, UND MUNDIAL")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60,00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=HYPERLINK("https://www.leilaoonline.com.br/lote/detalhe/10495", "17009")</f>
      </c>
      <c r="B179" s="4" t="s">
        <f>=HYPERLINK("https://www.leilaoonline.com.br/lote/detalhe/10495", " CAMINHÃO VOLVO/FM12- 420 6X4R, ANO 2006, FR112226, PLACA CWQ1043, UND MUNDIAL")</f>
      </c>
      <c r="C179" s="4" t="inlineStr">
        <is>
          <t>Vendido</t>
        </is>
      </c>
      <c r="D179" s="4" t="inlineStr">
        <is>
          <t>52</t>
        </is>
      </c>
      <c r="E179" s="5" t="inlineStr">
        <is>
          <t>37.500,00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=HYPERLINK("https://www.leilaoonline.com.br/lote/detalhe/10496", "17010")</f>
      </c>
      <c r="B180" s="4" t="s">
        <f>=HYPERLINK("https://www.leilaoonline.com.br/lote/detalhe/10496", " CAMINHÃO VOLVO / FM12- 420 6X4R COM TANQUE, ANO 2006, FR 112225, PLACA CWQ 1024, UND MUNDIAL")</f>
      </c>
      <c r="C180" s="4" t="inlineStr">
        <is>
          <t>Vendido</t>
        </is>
      </c>
      <c r="D180" s="4" t="inlineStr">
        <is>
          <t>135</t>
        </is>
      </c>
      <c r="E180" s="5" t="inlineStr">
        <is>
          <t>89.500,00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=HYPERLINK("https://www.leilaoonline.com.br/lote/detalhe/10511", "17011")</f>
      </c>
      <c r="B181" s="4" t="s">
        <f>=HYPERLINK("https://www.leilaoonline.com.br/lote/detalhe/10511", "MADEIRAS DIVERSAS, S/FR, UND BENALCOOL")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=HYPERLINK("https://www.leilaoonline.com.br/lote/detalhe/10494", "17012")</f>
      </c>
      <c r="B182" s="4" t="s">
        <f>=HYPERLINK("https://www.leilaoonline.com.br/lote/detalhe/10494", " CAMINHÃO M.BENZ L 2215 BAÚ, ANO 1986, FR 91260, PLACA CMX 6394, UND BENALCOOL")</f>
      </c>
      <c r="C182" s="4" t="inlineStr">
        <is>
          <t>Vendido</t>
        </is>
      </c>
      <c r="D182" s="4" t="inlineStr">
        <is>
          <t>26</t>
        </is>
      </c>
      <c r="E182" s="5" t="inlineStr">
        <is>
          <t>23.500,00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=HYPERLINK("https://www.leilaoonline.com.br/lote/detalhe/10497", "17013")</f>
      </c>
      <c r="B183" s="4" t="s">
        <f>=HYPERLINK("https://www.leilaoonline.com.br/lote/detalhe/10497", " CAMINHÃO M.BENZ L  2635 6x4 COM TANQUE, ANO 1996, FR72829, PLACA BUR 9913, UND BENALCOOL")</f>
      </c>
      <c r="C183" s="4" t="inlineStr">
        <is>
          <t>Não vendido</t>
        </is>
      </c>
      <c r="D183" s="4" t="inlineStr">
        <is>
          <t>38</t>
        </is>
      </c>
      <c r="E183" s="5" t="inlineStr">
        <is>
          <t>29.000,00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=HYPERLINK("https://www.leilaoonline.com.br/lote/detalhe/10498", "17014")</f>
      </c>
      <c r="B184" s="4" t="s">
        <f>=HYPERLINK("https://www.leilaoonline.com.br/lote/detalhe/10498", " CAMINHÃO VW/ 15.180 EURO 3 CARROCERIA COMBOIO, ANO 2010, FR81488, PLACA DXX 0792, UND BENALCOOL")</f>
      </c>
      <c r="C184" s="4" t="inlineStr">
        <is>
          <t>Não vendido</t>
        </is>
      </c>
      <c r="D184" s="4" t="inlineStr">
        <is>
          <t>72</t>
        </is>
      </c>
      <c r="E184" s="5" t="inlineStr">
        <is>
          <t>46.500,00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=HYPERLINK("https://www.leilaoonline.com.br/lote/detalhe/10995", "17016")</f>
      </c>
      <c r="B185" s="4" t="s">
        <f>=HYPERLINK("https://www.leilaoonline.com.br/lote/detalhe/10995", "CAMINHÃO VW/24.220 COMBOIO, ANO 2000, FR173612, UND BENALCOOL")</f>
      </c>
      <c r="C185" s="4" t="inlineStr">
        <is>
          <t>Vendido</t>
        </is>
      </c>
      <c r="D185" s="4" t="inlineStr">
        <is>
          <t>50</t>
        </is>
      </c>
      <c r="E185" s="5" t="inlineStr">
        <is>
          <t>43.500,00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=HYPERLINK("https://www.leilaoonline.com.br/lote/detalhe/10502", "17017")</f>
      </c>
      <c r="B186" s="4" t="s">
        <f>=HYPERLINK("https://www.leilaoonline.com.br/lote/detalhe/10502", " CAMINHÃO VW / 15.180 EURO3 CARROCERIA COMBOIO, ANO 2010, FR81485, PLACA DXX 0775, UND BENALCOOL")</f>
      </c>
      <c r="C186" s="4" t="inlineStr">
        <is>
          <t>Vendido</t>
        </is>
      </c>
      <c r="D186" s="4" t="inlineStr">
        <is>
          <t>80</t>
        </is>
      </c>
      <c r="E186" s="5" t="inlineStr">
        <is>
          <t>58.000,00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=HYPERLINK("https://www.leilaoonline.com.br/lote/detalhe/10503", "17020")</f>
      </c>
      <c r="B187" s="4" t="s">
        <f>=HYPERLINK("https://www.leilaoonline.com.br/lote/detalhe/10503", " CAMINHÃO VW / 26.220 EURO3 COM TANQUE, ANO 2008, FR88211, PLACA COU 5792, UND BENALCOOL")</f>
      </c>
      <c r="C187" s="4" t="inlineStr">
        <is>
          <t>Vendido</t>
        </is>
      </c>
      <c r="D187" s="4" t="inlineStr">
        <is>
          <t>84</t>
        </is>
      </c>
      <c r="E187" s="5" t="inlineStr">
        <is>
          <t>59.500,00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=HYPERLINK("https://www.leilaoonline.com.br/lote/detalhe/10506", "17021")</f>
      </c>
      <c r="B188" s="4" t="s">
        <f>=HYPERLINK("https://www.leilaoonline.com.br/lote/detalhe/10506", " CAMINHÃO VW BMB 31.320 CNC CM, ANO 2010, FR173626, PLACA EKM 9129 , UND BENALCOOL")</f>
      </c>
      <c r="C188" s="4" t="inlineStr">
        <is>
          <t>Não vendido</t>
        </is>
      </c>
      <c r="D188" s="4" t="inlineStr">
        <is>
          <t>66</t>
        </is>
      </c>
      <c r="E188" s="5" t="inlineStr">
        <is>
          <t>51.000,00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=HYPERLINK("https://www.leilaoonline.com.br/lote/detalhe/10505", "17022")</f>
      </c>
      <c r="B189" s="4" t="s">
        <f>=HYPERLINK("https://www.leilaoonline.com.br/lote/detalhe/10505", " CAMINHÃO SCANIA/T113 E 6X4 310, ANO/MOD 1992/93, FR52857, PLACA BNT 7409, UND BENALCOOL")</f>
      </c>
      <c r="C189" s="4" t="inlineStr">
        <is>
          <t>Não vendido</t>
        </is>
      </c>
      <c r="D189" s="4" t="inlineStr">
        <is>
          <t>39</t>
        </is>
      </c>
      <c r="E189" s="5" t="inlineStr">
        <is>
          <t>27.200,00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=HYPERLINK("https://www.leilaoonline.com.br/lote/detalhe/10508", "17024")</f>
      </c>
      <c r="B190" s="4" t="s">
        <f>=HYPERLINK("https://www.leilaoonline.com.br/lote/detalhe/10508", " CAMINHÃO VW / 26.220 EURO3 COM TANQUE, ANO 2008, FR81479, PLACA DXX 0226, UND BENALCOOL")</f>
      </c>
      <c r="C190" s="4" t="inlineStr">
        <is>
          <t>Vendido</t>
        </is>
      </c>
      <c r="D190" s="4" t="inlineStr">
        <is>
          <t>62</t>
        </is>
      </c>
      <c r="E190" s="5" t="inlineStr">
        <is>
          <t>53.500,00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=HYPERLINK("https://www.leilaoonline.com.br/lote/detalhe/10512", "17025")</f>
      </c>
      <c r="B191" s="4" t="s">
        <f>=HYPERLINK("https://www.leilaoonline.com.br/lote/detalhe/10512", "MADEIRAS DIVERSAS, S/FR, UND UNIVALEM")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=HYPERLINK("https://www.leilaoonline.com.br/lote/detalhe/10513", "17026")</f>
      </c>
      <c r="B192" s="4" t="s">
        <f>=HYPERLINK("https://www.leilaoonline.com.br/lote/detalhe/10513", "CAMINHÃO  M. BENZ  2213 CARROCERIA COMBOIO,  ANO 1982, FR 91254, PLACA CMX 1843, UND DESTIVALE")</f>
      </c>
      <c r="C192" s="4" t="inlineStr">
        <is>
          <t>Não vendido</t>
        </is>
      </c>
      <c r="D192" s="4" t="inlineStr">
        <is>
          <t>20</t>
        </is>
      </c>
      <c r="E192" s="5" t="inlineStr">
        <is>
          <t>21.600,00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=HYPERLINK("https://www.leilaoonline.com.br/lote/detalhe/10515", "17028")</f>
      </c>
      <c r="B193" s="4" t="s">
        <f>=HYPERLINK("https://www.leilaoonline.com.br/lote/detalhe/10515", "DIVERSOS TUBOS E CONEXÕES DE FIBRA, S/FR, DESTIVALE")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=HYPERLINK("https://www.leilaoonline.com.br/lote/detalhe/10943", "17029")</f>
      </c>
      <c r="B194" s="4" t="s">
        <f>=HYPERLINK("https://www.leilaoonline.com.br/lote/detalhe/10943", "DIVERSOS EXTINTORES, S/FR, UND MUNDIAL")</f>
      </c>
      <c r="C194" s="4" t="inlineStr">
        <is>
          <t>Vendido</t>
        </is>
      </c>
      <c r="D194" s="4" t="inlineStr">
        <is>
          <t>8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=HYPERLINK("https://www.leilaoonline.com.br/lote/detalhe/10993", "17030")</f>
      </c>
      <c r="B195" s="4" t="s">
        <f>=HYPERLINK("https://www.leilaoonline.com.br/lote/detalhe/10993", "40 CAIXAS HIDRÁULICAS DE COLHEDORAS, S/FR, UND UNIVALEM ")</f>
      </c>
      <c r="C195" s="4" t="inlineStr">
        <is>
          <t>Vendido</t>
        </is>
      </c>
      <c r="D195" s="4" t="inlineStr">
        <is>
          <t>5</t>
        </is>
      </c>
      <c r="E195" s="5" t="inlineStr">
        <is>
          <t>1.150,00</t>
        </is>
      </c>
      <c r="F19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2026-06-20T08:10:00.00Z</dcterms:created>
  <dc:creator>Tellks Tecnologia</dc:creator>
  <cp:revision>0</cp:revision>
</cp:coreProperties>
</file>