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Lotes" sheetId="1" state="visible" r:id="rId2"/>
  </sheets>
  <calcPr iterateCount="100" refMode="A1" iterate="false" iterateDelta="0.001"/>
</workbook>
</file>

<file path=xl/styles.xml><?xml version="1.0" encoding="utf-8"?>
<styleSheet xmlns="http://schemas.openxmlformats.org/spreadsheetml/2006/main">
  <numFmts count="2">
    <numFmt numFmtId="164" formatCode="GENERAL"/>
    <numFmt numFmtId="165" formatCode="@"/>
  </numFmts>
  <fonts count="6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  <font>
      <name val="Arial"/>
      <charset val="1"/>
      <family val="2"/>
      <sz val="22"/>
      <color rgb="FF1C4E61"/>
      <b val="true"/>
    </font>
    <font>
      <name val="Arial"/>
      <charset val="1"/>
      <family val="2"/>
      <sz val="10"/>
      <b val="true"/>
    </font>
  </fonts>
  <fills count="2">
    <fill>
      <patternFill patternType="none"/>
    </fill>
    <fill>
      <patternFill patternType="gray125"/>
    </fill>
  </fills>
  <borders count="1">
    <border diagonalDown="false" diagonalUp="false">
      <left/>
      <right/>
      <top/>
      <bottom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6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4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5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true" applyBorder="false" applyFont="true" applyProtection="false" borderId="0" fillId="0" fontId="5" numFmtId="165" xfId="0">
      <alignment horizontal="right" vertical="bottom" textRotation="0" wrapText="fals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F49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025" min="1" style="0" width="11.5"/>
  </cols>
  <sheetData>
    <row collapsed="false" customFormat="false" customHeight="false" hidden="false" ht="12.1" outlineLevel="0" r="1">
      <c r="A1" s="1"/>
      <c r="B1" s="1"/>
      <c r="C1" s="1"/>
    </row>
    <row collapsed="false" customFormat="false" customHeight="false" hidden="false" ht="12.1" outlineLevel="0" r="2">
      <c r="A2" s="2" t="inlineStr">
        <is>
          <t>Leilão online</t>
        </is>
      </c>
      <c r="B2" s="2"/>
      <c r="C2" s="2"/>
      <c r="D2" s="2"/>
      <c r="E2" s="2"/>
    </row>
    <row collapsed="false" customFormat="false" customHeight="false" hidden="false" ht="12.1" outlineLevel="0" r="3">
      <c r="A3" s="1"/>
      <c r="B3" s="1"/>
      <c r="C3" s="1"/>
    </row>
    <row collapsed="false" customFormat="false" customHeight="false" hidden="false" ht="12.1" outlineLevel="0" r="4">
      <c r="A4" s="1"/>
      <c r="B4" s="1"/>
      <c r="C4" s="1"/>
    </row>
    <row collapsed="false" customFormat="false" customHeight="false" hidden="false" ht="12.1" outlineLevel="0" r="5">
      <c r="A5" s="1"/>
      <c r="B5" s="1"/>
      <c r="C5" s="1"/>
    </row>
    <row collapsed="false" customFormat="false" customHeight="false" hidden="false" ht="12.1" outlineLevel="0" r="6">
      <c r="A6" s="3" t="inlineStr">
        <is>
          <t>Leilão</t>
        </is>
      </c>
      <c r="B6" s="4" t="inlineStr">
        <is>
          <t>Sandero • CR-V • Punto • Spin • Quantum • Omega • Hb20 21 • Fusca • Corolla • Outros</t>
        </is>
      </c>
      <c r="C6" s="4"/>
      <c r="D6" s="4"/>
      <c r="E6" s="4"/>
      <c r="F6" s="4"/>
    </row>
    <row collapsed="false" customFormat="false" customHeight="false" hidden="false" ht="12.1" outlineLevel="0" r="7">
      <c r="A7" s="3" t="inlineStr">
        <is>
          <t>Data</t>
        </is>
      </c>
      <c r="B7" s="4" t="inlineStr">
        <is>
          <t>31/07/2023 15:30</t>
        </is>
      </c>
      <c r="C7" s="4"/>
      <c r="D7" s="4"/>
      <c r="E7" s="4"/>
      <c r="F7" s="4"/>
    </row>
    <row collapsed="false" customFormat="false" customHeight="false" hidden="false" ht="12.1" outlineLevel="0" r="8">
      <c r="A8" s="3" t="inlineStr">
        <is>
          <t>Leiloeiro</t>
        </is>
      </c>
      <c r="B8" s="4" t="inlineStr">
        <is>
          <t>Ricardo Miranda de Souza</t>
        </is>
      </c>
      <c r="C8" s="4"/>
      <c r="D8" s="4"/>
      <c r="E8" s="4"/>
      <c r="F8" s="4"/>
    </row>
    <row collapsed="false" customFormat="false" customHeight="false" hidden="false" ht="12.1" outlineLevel="0" r="9">
      <c r="A9" s="1"/>
      <c r="B9" s="1"/>
      <c r="C9" s="1"/>
    </row>
    <row collapsed="false" customFormat="false" customHeight="false" hidden="false" ht="12.1" outlineLevel="0" r="10">
      <c r="A10" s="3" t="inlineStr">
        <is>
          <t>Lote</t>
        </is>
      </c>
      <c r="B10" s="3" t="inlineStr">
        <is>
          <t>Descrição</t>
        </is>
      </c>
      <c r="C10" s="3" t="inlineStr">
        <is>
          <t>Status</t>
        </is>
      </c>
      <c r="D10" s="3" t="inlineStr">
        <is>
          <t>Lances</t>
        </is>
      </c>
      <c r="E10" s="3" t="inlineStr">
        <is>
          <t>Lance atual</t>
        </is>
      </c>
      <c r="F10" s="3" t="inlineStr">
        <is>
          <t>Inc. mínimo</t>
        </is>
      </c>
    </row>
    <row collapsed="false" customFormat="false" customHeight="false" hidden="false" ht="12.1" outlineLevel="0" r="11">
      <c r="A11" s="5" t="s">
        <f>=HYPERLINK("https://www.leilaoonline.com.br/lote/detalhe/188460", "033")</f>
      </c>
      <c r="B11" s="4" t="s">
        <f>=HYPERLINK("https://www.leilaoonline.com.br/lote/detalhe/188460", "veja o vídeo!! RENAULT/SANDERO LIFE10MT; 2020/2021; PRETA; ALCO./GASOL. - FUNCIONANDO - IPVA 2023 OK")</f>
      </c>
      <c r="C11" s="4" t="inlineStr">
        <is>
          <t>Não vendido</t>
        </is>
      </c>
      <c r="D11" s="4" t="inlineStr">
        <is>
          <t>46</t>
        </is>
      </c>
      <c r="E11" s="5" t="inlineStr">
        <is>
          <t>28.000,00</t>
        </is>
      </c>
      <c r="F11" s="4" t="inlineStr">
        <is>
          <t>500.00</t>
        </is>
      </c>
    </row>
    <row collapsed="false" customFormat="false" customHeight="false" hidden="false" ht="12.1" outlineLevel="0" r="12">
      <c r="A12" s="5" t="s">
        <f>=HYPERLINK("https://www.leilaoonline.com.br/lote/detalhe/188463", "035")</f>
      </c>
      <c r="B12" s="4" t="s">
        <f>=HYPERLINK("https://www.leilaoonline.com.br/lote/detalhe/188463", "veja o vídeo!! I/HONDA CR-V EXL; 2008/2008; PRATA; GASOLINA - FUNCIONANDO - IPVA 2023 OK")</f>
      </c>
      <c r="C12" s="4" t="inlineStr">
        <is>
          <t>Não vendido</t>
        </is>
      </c>
      <c r="D12" s="4" t="inlineStr">
        <is>
          <t>15</t>
        </is>
      </c>
      <c r="E12" s="5" t="inlineStr">
        <is>
          <t>33.250,00</t>
        </is>
      </c>
      <c r="F12" s="4" t="inlineStr">
        <is>
          <t>500.00</t>
        </is>
      </c>
    </row>
    <row collapsed="false" customFormat="false" customHeight="false" hidden="false" ht="12.1" outlineLevel="0" r="13">
      <c r="A13" s="5" t="s">
        <f>=HYPERLINK("https://www.leilaoonline.com.br/lote/detalhe/188453", "040")</f>
      </c>
      <c r="B13" s="4" t="s">
        <f>=HYPERLINK("https://www.leilaoonline.com.br/lote/detalhe/188453", "veja o vídeo!! VW/FUSCA 1500; 1974/1974; BRANCA; GASOLINA - FUNCIONANDO")</f>
      </c>
      <c r="C13" s="4" t="inlineStr">
        <is>
          <t>Não vendido</t>
        </is>
      </c>
      <c r="D13" s="4" t="inlineStr">
        <is>
          <t>4</t>
        </is>
      </c>
      <c r="E13" s="5" t="inlineStr">
        <is>
          <t>2.250,00</t>
        </is>
      </c>
      <c r="F13" s="4" t="inlineStr">
        <is>
          <t>250.00</t>
        </is>
      </c>
    </row>
    <row collapsed="false" customFormat="false" customHeight="false" hidden="false" ht="12.1" outlineLevel="0" r="14">
      <c r="A14" s="5" t="s">
        <f>=HYPERLINK("https://www.leilaoonline.com.br/lote/detalhe/188934", "041")</f>
      </c>
      <c r="B14" s="4" t="s">
        <f>=HYPERLINK("https://www.leilaoonline.com.br/lote/detalhe/188934", "veja o vídeo!! CHEVROLET/S10 HC DD4A; 2021/2022; BRANCA; DIESEL - FUNC. - IPVA 2023 OK - APROX. 13.100KM - FIPE R$ 263.987,00")</f>
      </c>
      <c r="C14" s="4" t="inlineStr">
        <is>
          <t>Não vendido</t>
        </is>
      </c>
      <c r="D14" s="4" t="inlineStr">
        <is>
          <t>70</t>
        </is>
      </c>
      <c r="E14" s="5" t="inlineStr">
        <is>
          <t>176.000,00</t>
        </is>
      </c>
      <c r="F14" s="4" t="inlineStr">
        <is>
          <t>500.00</t>
        </is>
      </c>
    </row>
    <row collapsed="false" customFormat="false" customHeight="false" hidden="false" ht="12.1" outlineLevel="0" r="15">
      <c r="A15" s="5" t="s">
        <f>=HYPERLINK("https://www.leilaoonline.com.br/lote/detalhe/188461", "043")</f>
      </c>
      <c r="B15" s="4" t="s">
        <f>=HYPERLINK("https://www.leilaoonline.com.br/lote/detalhe/188461", "veja o vídeo!! HYUNDAI/HB20 10M SENSE; 2020/2021; PRATA; ALCO./GASOL. - FUNCIONANDO - IPVA 2023 OK")</f>
      </c>
      <c r="C15" s="4" t="inlineStr">
        <is>
          <t>Não vendido</t>
        </is>
      </c>
      <c r="D15" s="4" t="inlineStr">
        <is>
          <t>15</t>
        </is>
      </c>
      <c r="E15" s="5" t="inlineStr">
        <is>
          <t>39.250,00</t>
        </is>
      </c>
      <c r="F15" s="4" t="inlineStr">
        <is>
          <t>500.00</t>
        </is>
      </c>
    </row>
    <row collapsed="false" customFormat="false" customHeight="false" hidden="false" ht="12.1" outlineLevel="0" r="16">
      <c r="A16" s="5" t="s">
        <f>=HYPERLINK("https://www.leilaoonline.com.br/lote/detalhe/188488", "045")</f>
      </c>
      <c r="B16" s="4" t="s">
        <f>=HYPERLINK("https://www.leilaoonline.com.br/lote/detalhe/188488", "veja o vídeo!! VW/QUANTUM; 2000/2000; AZUL; GASOLINA - FUNCIONANDO")</f>
      </c>
      <c r="C16" s="4" t="inlineStr">
        <is>
          <t>Vendido</t>
        </is>
      </c>
      <c r="D16" s="4" t="inlineStr">
        <is>
          <t>13</t>
        </is>
      </c>
      <c r="E16" s="5" t="inlineStr">
        <is>
          <t>12.000,00</t>
        </is>
      </c>
      <c r="F16" s="4" t="inlineStr">
        <is>
          <t>1250.00</t>
        </is>
      </c>
    </row>
    <row collapsed="false" customFormat="false" customHeight="false" hidden="false" ht="12.1" outlineLevel="0" r="17">
      <c r="A17" s="5" t="s">
        <f>=HYPERLINK("https://www.leilaoonline.com.br/lote/detalhe/188467", "047")</f>
      </c>
      <c r="B17" s="4" t="s">
        <f>=HYPERLINK("https://www.leilaoonline.com.br/lote/detalhe/188467", "veja o vídeo!! HONDA/FIT LXL; 2004/2004; CINZA; GASOLINA - FUNCIONANDO")</f>
      </c>
      <c r="C17" s="4" t="inlineStr">
        <is>
          <t>Não vendido</t>
        </is>
      </c>
      <c r="D17" s="4" t="inlineStr">
        <is>
          <t>9</t>
        </is>
      </c>
      <c r="E17" s="5" t="inlineStr">
        <is>
          <t>9.500,00</t>
        </is>
      </c>
      <c r="F17" s="4" t="inlineStr">
        <is>
          <t>500.00</t>
        </is>
      </c>
    </row>
    <row collapsed="false" customFormat="false" customHeight="false" hidden="false" ht="12.1" outlineLevel="0" r="18">
      <c r="A18" s="5" t="s">
        <f>=HYPERLINK("https://www.leilaoonline.com.br/lote/detalhe/188659", "049")</f>
      </c>
      <c r="B18" s="4" t="s">
        <f>=HYPERLINK("https://www.leilaoonline.com.br/lote/detalhe/188659", "veja o vídeo!! CHEV/ONIX PLUS 10TAT PR1; 2019/2020; VERMELHA; ALCO./GASOL. - FUNCIONANDO - IPVA 2023 OK")</f>
      </c>
      <c r="C18" s="4" t="inlineStr">
        <is>
          <t>Não vendido</t>
        </is>
      </c>
      <c r="D18" s="4" t="inlineStr">
        <is>
          <t>7</t>
        </is>
      </c>
      <c r="E18" s="5" t="inlineStr">
        <is>
          <t>56.250,00</t>
        </is>
      </c>
      <c r="F18" s="4" t="inlineStr">
        <is>
          <t>500.00</t>
        </is>
      </c>
    </row>
    <row collapsed="false" customFormat="false" customHeight="false" hidden="false" ht="12.1" outlineLevel="0" r="19">
      <c r="A19" s="5" t="s">
        <f>=HYPERLINK("https://www.leilaoonline.com.br/lote/detalhe/188458", "050")</f>
      </c>
      <c r="B19" s="4" t="s">
        <f>=HYPERLINK("https://www.leilaoonline.com.br/lote/detalhe/188458", "veja o vídeo!! VW/PASSAT FLASH; 1987/1987; VERMELHA; ALCOOL - FUNCIONANDO")</f>
      </c>
      <c r="C19" s="4" t="inlineStr">
        <is>
          <t>Não vendido</t>
        </is>
      </c>
      <c r="D19" s="4" t="inlineStr">
        <is>
          <t>18</t>
        </is>
      </c>
      <c r="E19" s="5" t="inlineStr">
        <is>
          <t>9.611,00</t>
        </is>
      </c>
      <c r="F19" s="4" t="inlineStr">
        <is>
          <t>500.00</t>
        </is>
      </c>
    </row>
    <row collapsed="false" customFormat="false" customHeight="false" hidden="false" ht="12.1" outlineLevel="0" r="20">
      <c r="A20" s="5" t="s">
        <f>=HYPERLINK("https://www.leilaoonline.com.br/lote/detalhe/189017", "053")</f>
      </c>
      <c r="B20" s="4" t="s">
        <f>=HYPERLINK("https://www.leilaoonline.com.br/lote/detalhe/189017", "veja o vídeo!! CHEV/ONIX 10MT LT2; 2022/2023; BRANCA; ALCO./GASOL. - FUNC. - IPVA 2023 OK - APROX. 9.200KM ")</f>
      </c>
      <c r="C20" s="4" t="inlineStr">
        <is>
          <t>Não vendido</t>
        </is>
      </c>
      <c r="D20" s="4" t="inlineStr">
        <is>
          <t>54</t>
        </is>
      </c>
      <c r="E20" s="5" t="inlineStr">
        <is>
          <t>56.000,00</t>
        </is>
      </c>
      <c r="F20" s="4" t="inlineStr">
        <is>
          <t>500.00</t>
        </is>
      </c>
    </row>
    <row collapsed="false" customFormat="false" customHeight="false" hidden="false" ht="12.1" outlineLevel="0" r="21">
      <c r="A21" s="5" t="s">
        <f>=HYPERLINK("https://www.leilaoonline.com.br/lote/detalhe/188462", "055")</f>
      </c>
      <c r="B21" s="4" t="s">
        <f>=HYPERLINK("https://www.leilaoonline.com.br/lote/detalhe/188462", "veja o vídeo!! HONDA/CITY LX CVT; 2015/2015; PRATA; ALCO./GASOL. - FUNCIONANDO - IPVA 2023 OK")</f>
      </c>
      <c r="C21" s="4" t="inlineStr">
        <is>
          <t>Não vendido</t>
        </is>
      </c>
      <c r="D21" s="4" t="inlineStr">
        <is>
          <t>24</t>
        </is>
      </c>
      <c r="E21" s="5" t="inlineStr">
        <is>
          <t>32.300,00</t>
        </is>
      </c>
      <c r="F21" s="4" t="inlineStr">
        <is>
          <t>500.00</t>
        </is>
      </c>
    </row>
    <row collapsed="false" customFormat="false" customHeight="false" hidden="false" ht="12.1" outlineLevel="0" r="22">
      <c r="A22" s="5" t="s">
        <f>=HYPERLINK("https://www.leilaoonline.com.br/lote/detalhe/188475", "057")</f>
      </c>
      <c r="B22" s="4" t="s">
        <f>=HYPERLINK("https://www.leilaoonline.com.br/lote/detalhe/188475", "veja o vídeo!! NISSAN/VERSA 10; 2018/2019; PRATA; ALCO./GASOL. - FUNCIONANDO")</f>
      </c>
      <c r="C22" s="4" t="inlineStr">
        <is>
          <t>Não vendido</t>
        </is>
      </c>
      <c r="D22" s="4" t="inlineStr">
        <is>
          <t>17</t>
        </is>
      </c>
      <c r="E22" s="5" t="inlineStr">
        <is>
          <t>20.250,00</t>
        </is>
      </c>
      <c r="F22" s="4" t="inlineStr">
        <is>
          <t>1250.00</t>
        </is>
      </c>
    </row>
    <row collapsed="false" customFormat="false" customHeight="false" hidden="false" ht="12.1" outlineLevel="0" r="23">
      <c r="A23" s="5" t="s">
        <f>=HYPERLINK("https://www.leilaoonline.com.br/lote/detalhe/188931", "059")</f>
      </c>
      <c r="B23" s="4" t="s">
        <f>=HYPERLINK("https://www.leilaoonline.com.br/lote/detalhe/188931", "veja o vídeo!! VW/FUSCA 1300; 1969/1969; BRANCA; GASOLINA - FUNCIONANDO ")</f>
      </c>
      <c r="C23" s="4" t="inlineStr">
        <is>
          <t>Não vendido</t>
        </is>
      </c>
      <c r="D23" s="4" t="inlineStr">
        <is>
          <t>37</t>
        </is>
      </c>
      <c r="E23" s="5" t="inlineStr">
        <is>
          <t>14.500,00</t>
        </is>
      </c>
      <c r="F23" s="4" t="inlineStr">
        <is>
          <t>250.00</t>
        </is>
      </c>
    </row>
    <row collapsed="false" customFormat="false" customHeight="false" hidden="false" ht="12.1" outlineLevel="0" r="24">
      <c r="A24" s="5" t="s">
        <f>=HYPERLINK("https://www.leilaoonline.com.br/lote/detalhe/188464", "060")</f>
      </c>
      <c r="B24" s="4" t="s">
        <f>=HYPERLINK("https://www.leilaoonline.com.br/lote/detalhe/188464", "TOYOTA/COROLLA XEI20FLEX; 2010/2011; CINZA; ALCO./GASOL. - FUNCIONANDO - IPVA 2023 OK")</f>
      </c>
      <c r="C24" s="4" t="inlineStr">
        <is>
          <t>Não vendido</t>
        </is>
      </c>
      <c r="D24" s="4" t="inlineStr">
        <is>
          <t>43</t>
        </is>
      </c>
      <c r="E24" s="5" t="inlineStr">
        <is>
          <t>22.500,00</t>
        </is>
      </c>
      <c r="F24" s="4" t="inlineStr">
        <is>
          <t>500.00</t>
        </is>
      </c>
    </row>
    <row collapsed="false" customFormat="false" customHeight="false" hidden="false" ht="12.1" outlineLevel="0" r="25">
      <c r="A25" s="5" t="s">
        <f>=HYPERLINK("https://www.leilaoonline.com.br/lote/detalhe/188507", "061")</f>
      </c>
      <c r="B25" s="4" t="s">
        <f>=HYPERLINK("https://www.leilaoonline.com.br/lote/detalhe/188507", "VW/VOLKSWAGEN; 1966/1966; VERDE; GASOLINA - FUNCIONANDO")</f>
      </c>
      <c r="C25" s="4" t="inlineStr">
        <is>
          <t>Não vendido</t>
        </is>
      </c>
      <c r="D25" s="4" t="inlineStr">
        <is>
          <t>44</t>
        </is>
      </c>
      <c r="E25" s="5" t="inlineStr">
        <is>
          <t>14.750,00</t>
        </is>
      </c>
      <c r="F25" s="4" t="inlineStr">
        <is>
          <t>250.00</t>
        </is>
      </c>
    </row>
    <row collapsed="false" customFormat="false" customHeight="false" hidden="false" ht="12.1" outlineLevel="0" r="26">
      <c r="A26" s="5" t="s">
        <f>=HYPERLINK("https://www.leilaoonline.com.br/lote/detalhe/188466", "065")</f>
      </c>
      <c r="B26" s="4" t="s">
        <f>=HYPERLINK("https://www.leilaoonline.com.br/lote/detalhe/188466", "JEEP/COMPASS LONGITUDE D; 2017/2018; PRETA; DIESEL - FUNCIONANDO - IPVA 2023 OK")</f>
      </c>
      <c r="C26" s="4" t="inlineStr">
        <is>
          <t>Não vendido</t>
        </is>
      </c>
      <c r="D26" s="4" t="inlineStr">
        <is>
          <t>18</t>
        </is>
      </c>
      <c r="E26" s="5" t="inlineStr">
        <is>
          <t>51.500,00</t>
        </is>
      </c>
      <c r="F26" s="4" t="inlineStr">
        <is>
          <t>3500.00</t>
        </is>
      </c>
    </row>
    <row collapsed="false" customFormat="false" customHeight="false" hidden="false" ht="12.1" outlineLevel="0" r="27">
      <c r="A27" s="5" t="s">
        <f>=HYPERLINK("https://www.leilaoonline.com.br/lote/detalhe/188474", "067")</f>
      </c>
      <c r="B27" s="4" t="s">
        <f>=HYPERLINK("https://www.leilaoonline.com.br/lote/detalhe/188474", "HONDA/CIVIC LXS FLEX; 2008/2008; PRATA; ALCO./GASOL. - FUNCIONANDO")</f>
      </c>
      <c r="C27" s="4" t="inlineStr">
        <is>
          <t>Não vendido</t>
        </is>
      </c>
      <c r="D27" s="4" t="inlineStr">
        <is>
          <t>14</t>
        </is>
      </c>
      <c r="E27" s="5" t="inlineStr">
        <is>
          <t>17.000,00</t>
        </is>
      </c>
      <c r="F27" s="4" t="inlineStr">
        <is>
          <t>500.00</t>
        </is>
      </c>
    </row>
    <row collapsed="false" customFormat="false" customHeight="false" hidden="false" ht="12.1" outlineLevel="0" r="28">
      <c r="A28" s="5" t="s">
        <f>=HYPERLINK("https://www.leilaoonline.com.br/lote/detalhe/188455", "070")</f>
      </c>
      <c r="B28" s="4" t="s">
        <f>=HYPERLINK("https://www.leilaoonline.com.br/lote/detalhe/188455", "veja o vídeo!! TRIUMPH/TIGER SPORT; 2017/2017; PRATA; GASOLINA - FUNCIONANDO - IPVA 2023 OK")</f>
      </c>
      <c r="C28" s="4" t="inlineStr">
        <is>
          <t>Não vendido</t>
        </is>
      </c>
      <c r="D28" s="4" t="inlineStr">
        <is>
          <t>13</t>
        </is>
      </c>
      <c r="E28" s="5" t="inlineStr">
        <is>
          <t>7.000,00</t>
        </is>
      </c>
      <c r="F28" s="4" t="inlineStr">
        <is>
          <t>500.00</t>
        </is>
      </c>
    </row>
    <row collapsed="false" customFormat="false" customHeight="false" hidden="false" ht="12.1" outlineLevel="0" r="29">
      <c r="A29" s="5" t="s">
        <f>=HYPERLINK("https://www.leilaoonline.com.br/lote/detalhe/188481", "073")</f>
      </c>
      <c r="B29" s="4" t="s">
        <f>=HYPERLINK("https://www.leilaoonline.com.br/lote/detalhe/188481", "veja o vídeo!! HYUNDAI/HB20S 1.6M COMF; 2017/2018; BRANCA; ALCO./GASOL. - FUNC. - IPVA 2023 OK - APROX. 41.500KM")</f>
      </c>
      <c r="C29" s="4" t="inlineStr">
        <is>
          <t>Não vendido</t>
        </is>
      </c>
      <c r="D29" s="4" t="inlineStr">
        <is>
          <t>7</t>
        </is>
      </c>
      <c r="E29" s="5" t="inlineStr">
        <is>
          <t>32.500,00</t>
        </is>
      </c>
      <c r="F29" s="4" t="inlineStr">
        <is>
          <t>500.00</t>
        </is>
      </c>
    </row>
    <row collapsed="false" customFormat="false" customHeight="false" hidden="false" ht="12.1" outlineLevel="0" r="30">
      <c r="A30" s="5" t="s">
        <f>=HYPERLINK("https://www.leilaoonline.com.br/lote/detalhe/188454", "075")</f>
      </c>
      <c r="B30" s="4" t="s">
        <f>=HYPERLINK("https://www.leilaoonline.com.br/lote/detalhe/188454", "veja o vídeo!! I/NISSAN FRONTIER LE X4; 2021/2022; AZUL; DIESEL - FUNCIONANDO - APROX. 19.100KM - FIPE: R$ 236.207,00")</f>
      </c>
      <c r="C30" s="4" t="inlineStr">
        <is>
          <t>Não vendido</t>
        </is>
      </c>
      <c r="D30" s="4" t="inlineStr">
        <is>
          <t>28</t>
        </is>
      </c>
      <c r="E30" s="5" t="inlineStr">
        <is>
          <t>149.000,00</t>
        </is>
      </c>
      <c r="F30" s="4" t="inlineStr">
        <is>
          <t>3500.00</t>
        </is>
      </c>
    </row>
    <row collapsed="false" customFormat="false" customHeight="false" hidden="false" ht="12.1" outlineLevel="0" r="31">
      <c r="A31" s="5" t="s">
        <f>=HYPERLINK("https://www.leilaoonline.com.br/lote/detalhe/188489", "077")</f>
      </c>
      <c r="B31" s="4" t="s">
        <f>=HYPERLINK("https://www.leilaoonline.com.br/lote/detalhe/188489", "FORD/ECOSPORT XLS 1.6L; 2003/2004; PRATA; GASOLINA")</f>
      </c>
      <c r="C31" s="4" t="inlineStr">
        <is>
          <t>Não vendido</t>
        </is>
      </c>
      <c r="D31" s="4" t="inlineStr">
        <is>
          <t>10</t>
        </is>
      </c>
      <c r="E31" s="5" t="inlineStr">
        <is>
          <t>9.500,00</t>
        </is>
      </c>
      <c r="F31" s="4" t="inlineStr">
        <is>
          <t>500.00</t>
        </is>
      </c>
    </row>
    <row collapsed="false" customFormat="false" customHeight="false" hidden="false" ht="12.1" outlineLevel="0" r="32">
      <c r="A32" s="5" t="s">
        <f>=HYPERLINK("https://www.leilaoonline.com.br/lote/detalhe/188468", "080")</f>
      </c>
      <c r="B32" s="4" t="s">
        <f>=HYPERLINK("https://www.leilaoonline.com.br/lote/detalhe/188468", "veja o vídeo!! I/VW SPACEFOX SPORT.GII; 2010/2011; PRATA; ALCO./GASOL. - FUNCIONANDO - IPVA 2023 OK")</f>
      </c>
      <c r="C32" s="4" t="inlineStr">
        <is>
          <t>Não vendido</t>
        </is>
      </c>
      <c r="D32" s="4" t="inlineStr">
        <is>
          <t>6</t>
        </is>
      </c>
      <c r="E32" s="5" t="inlineStr">
        <is>
          <t>16.000,00</t>
        </is>
      </c>
      <c r="F32" s="4" t="inlineStr">
        <is>
          <t>1250.00</t>
        </is>
      </c>
    </row>
    <row collapsed="false" customFormat="false" customHeight="false" hidden="false" ht="12.1" outlineLevel="0" r="33">
      <c r="A33" s="5" t="s">
        <f>=HYPERLINK("https://www.leilaoonline.com.br/lote/detalhe/188478", "083")</f>
      </c>
      <c r="B33" s="4" t="s">
        <f>=HYPERLINK("https://www.leilaoonline.com.br/lote/detalhe/188478", "veja o vídeo!! VW/SAVEIRO 1.6; 2000/2000; CINZA; GASOLINA - FUNCIONANDO")</f>
      </c>
      <c r="C33" s="4" t="inlineStr">
        <is>
          <t>Não vendido</t>
        </is>
      </c>
      <c r="D33" s="4" t="inlineStr">
        <is>
          <t>26</t>
        </is>
      </c>
      <c r="E33" s="5" t="inlineStr">
        <is>
          <t>17.500,00</t>
        </is>
      </c>
      <c r="F33" s="4" t="inlineStr">
        <is>
          <t>500.00</t>
        </is>
      </c>
    </row>
    <row collapsed="false" customFormat="false" customHeight="false" hidden="false" ht="12.1" outlineLevel="0" r="34">
      <c r="A34" s="5" t="s">
        <f>=HYPERLINK("https://www.leilaoonline.com.br/lote/detalhe/188469", "085")</f>
      </c>
      <c r="B34" s="4" t="s">
        <f>=HYPERLINK("https://www.leilaoonline.com.br/lote/detalhe/188469", "veja o vídeo!! FIAT/PUNTO ATTRACTIVE; 2011/2012; PRATA; ALCO./GASOL. - FUNCIONANDO - IPVA 2023 OK")</f>
      </c>
      <c r="C34" s="4" t="inlineStr">
        <is>
          <t>Não vendido</t>
        </is>
      </c>
      <c r="D34" s="4" t="inlineStr">
        <is>
          <t>23</t>
        </is>
      </c>
      <c r="E34" s="5" t="inlineStr">
        <is>
          <t>12.000,00</t>
        </is>
      </c>
      <c r="F34" s="4" t="inlineStr">
        <is>
          <t>500.00</t>
        </is>
      </c>
    </row>
    <row collapsed="false" customFormat="false" customHeight="false" hidden="false" ht="12.1" outlineLevel="0" r="35">
      <c r="A35" s="5" t="s">
        <f>=HYPERLINK("https://www.leilaoonline.com.br/lote/detalhe/188470", "087")</f>
      </c>
      <c r="B35" s="4" t="s">
        <f>=HYPERLINK("https://www.leilaoonline.com.br/lote/detalhe/188470", "veja o vídeo!! VW/GOL 1.0 PLUS; 2001/2002; BRANCA; ALCOOL - FUNCIONANDO - 8 VÁLVULAS À ALCOOL")</f>
      </c>
      <c r="C35" s="4" t="inlineStr">
        <is>
          <t>Não vendido</t>
        </is>
      </c>
      <c r="D35" s="4" t="inlineStr">
        <is>
          <t>5</t>
        </is>
      </c>
      <c r="E35" s="5" t="inlineStr">
        <is>
          <t>7.500,00</t>
        </is>
      </c>
      <c r="F35" s="4" t="inlineStr">
        <is>
          <t>500.00</t>
        </is>
      </c>
    </row>
    <row collapsed="false" customFormat="false" customHeight="false" hidden="false" ht="12.1" outlineLevel="0" r="36">
      <c r="A36" s="5" t="s">
        <f>=HYPERLINK("https://www.leilaoonline.com.br/lote/detalhe/188473", "090")</f>
      </c>
      <c r="B36" s="4" t="s">
        <f>=HYPERLINK("https://www.leilaoonline.com.br/lote/detalhe/188473", "CHEV/SPIN 1.8L AT LTZ; 2017/2018; CINZA; GASOL./ALCO./GNV - FUNCIONANDO")</f>
      </c>
      <c r="C36" s="4" t="inlineStr">
        <is>
          <t>Não vendido</t>
        </is>
      </c>
      <c r="D36" s="4" t="inlineStr">
        <is>
          <t>38</t>
        </is>
      </c>
      <c r="E36" s="5" t="inlineStr">
        <is>
          <t>35.000,00</t>
        </is>
      </c>
      <c r="F36" s="4" t="inlineStr">
        <is>
          <t>500.00</t>
        </is>
      </c>
    </row>
    <row collapsed="false" customFormat="false" customHeight="false" hidden="false" ht="12.1" outlineLevel="0" r="37">
      <c r="A37" s="5" t="s">
        <f>=HYPERLINK("https://www.leilaoonline.com.br/lote/detalhe/188472", "093")</f>
      </c>
      <c r="B37" s="4" t="s">
        <f>=HYPERLINK("https://www.leilaoonline.com.br/lote/detalhe/188472", "veja o vídeo!! GM/CORSA CLASSIC; 2003/2003; PRATA; GASOLINA - FUNCIONANDO")</f>
      </c>
      <c r="C37" s="4" t="inlineStr">
        <is>
          <t>Não vendido</t>
        </is>
      </c>
      <c r="D37" s="4" t="inlineStr">
        <is>
          <t>6</t>
        </is>
      </c>
      <c r="E37" s="5" t="inlineStr">
        <is>
          <t>2.250,00</t>
        </is>
      </c>
      <c r="F37" s="4" t="inlineStr">
        <is>
          <t>250.00</t>
        </is>
      </c>
    </row>
    <row collapsed="false" customFormat="false" customHeight="false" hidden="false" ht="12.1" outlineLevel="0" r="38">
      <c r="A38" s="5" t="s">
        <f>=HYPERLINK("https://www.leilaoonline.com.br/lote/detalhe/188471", "095")</f>
      </c>
      <c r="B38" s="4" t="s">
        <f>=HYPERLINK("https://www.leilaoonline.com.br/lote/detalhe/188471", "HONDA/FIT LX FLEX; 2013/2014; PRATA, ALCO./GASOL. - FUNCIONANDO")</f>
      </c>
      <c r="C38" s="4" t="inlineStr">
        <is>
          <t>Não vendido</t>
        </is>
      </c>
      <c r="D38" s="4" t="inlineStr">
        <is>
          <t>15</t>
        </is>
      </c>
      <c r="E38" s="5" t="inlineStr">
        <is>
          <t>25.000,50</t>
        </is>
      </c>
      <c r="F38" s="4" t="inlineStr">
        <is>
          <t>1500.00</t>
        </is>
      </c>
    </row>
    <row collapsed="false" customFormat="false" customHeight="false" hidden="false" ht="12.1" outlineLevel="0" r="39">
      <c r="A39" s="5" t="s">
        <f>=HYPERLINK("https://www.leilaoonline.com.br/lote/detalhe/188456", "097")</f>
      </c>
      <c r="B39" s="4" t="s">
        <f>=HYPERLINK("https://www.leilaoonline.com.br/lote/detalhe/188456", "veja o vídeo!! I/VW TIGUAN 2.0 TSI; 2010/2011; PRETA; GASOLINA - FUNCIONANDO - IPVA 2023 OK")</f>
      </c>
      <c r="C39" s="4" t="inlineStr">
        <is>
          <t>Não vendido</t>
        </is>
      </c>
      <c r="D39" s="4" t="inlineStr">
        <is>
          <t>5</t>
        </is>
      </c>
      <c r="E39" s="5" t="inlineStr">
        <is>
          <t>11.000,00</t>
        </is>
      </c>
      <c r="F39" s="4" t="inlineStr">
        <is>
          <t>500.00</t>
        </is>
      </c>
    </row>
    <row collapsed="false" customFormat="false" customHeight="false" hidden="false" ht="12.1" outlineLevel="0" r="40">
      <c r="A40" s="5" t="s">
        <f>=HYPERLINK("https://www.leilaoonline.com.br/lote/detalhe/188459", "100")</f>
      </c>
      <c r="B40" s="4" t="s">
        <f>=HYPERLINK("https://www.leilaoonline.com.br/lote/detalhe/188459", "veja o vídeo!! HONDA/VT600C SHADOW; 2001/2002; PRETA; GASOLINA - FUNCIONANDO")</f>
      </c>
      <c r="C40" s="4" t="inlineStr">
        <is>
          <t>Não vendido</t>
        </is>
      </c>
      <c r="D40" s="4" t="inlineStr">
        <is>
          <t>19</t>
        </is>
      </c>
      <c r="E40" s="5" t="inlineStr">
        <is>
          <t>14.000,00</t>
        </is>
      </c>
      <c r="F40" s="4" t="inlineStr">
        <is>
          <t>500.00</t>
        </is>
      </c>
    </row>
    <row collapsed="false" customFormat="false" customHeight="false" hidden="false" ht="12.1" outlineLevel="0" r="41">
      <c r="A41" s="5" t="s">
        <f>=HYPERLINK("https://www.leilaoonline.com.br/lote/detalhe/188476", "103")</f>
      </c>
      <c r="B41" s="4" t="s">
        <f>=HYPERLINK("https://www.leilaoonline.com.br/lote/detalhe/188476", "VW/PASSAT LS; 1975/1975; MARROM; ALCOOL - FUNCIONANDO - TURBO LEGALIZADO")</f>
      </c>
      <c r="C41" s="4" t="inlineStr">
        <is>
          <t>Não vendido</t>
        </is>
      </c>
      <c r="D41" s="4" t="inlineStr">
        <is>
          <t>17</t>
        </is>
      </c>
      <c r="E41" s="5" t="inlineStr">
        <is>
          <t>23.000,00</t>
        </is>
      </c>
      <c r="F41" s="4" t="inlineStr">
        <is>
          <t>500.00</t>
        </is>
      </c>
    </row>
    <row collapsed="false" customFormat="false" customHeight="false" hidden="false" ht="12.1" outlineLevel="0" r="42">
      <c r="A42" s="5" t="s">
        <f>=HYPERLINK("https://www.leilaoonline.com.br/lote/detalhe/188479", "105")</f>
      </c>
      <c r="B42" s="4" t="s">
        <f>=HYPERLINK("https://www.leilaoonline.com.br/lote/detalhe/188479", "GM/OMEGA GLS; 1994/1994; VERMELHA; GASOLINA")</f>
      </c>
      <c r="C42" s="4" t="inlineStr">
        <is>
          <t>Não vendido</t>
        </is>
      </c>
      <c r="D42" s="4" t="inlineStr">
        <is>
          <t>11</t>
        </is>
      </c>
      <c r="E42" s="5" t="inlineStr">
        <is>
          <t>6.000,00</t>
        </is>
      </c>
      <c r="F42" s="4" t="inlineStr">
        <is>
          <t>500.00</t>
        </is>
      </c>
    </row>
    <row collapsed="false" customFormat="false" customHeight="false" hidden="false" ht="12.1" outlineLevel="0" r="43">
      <c r="A43" s="5" t="s">
        <f>=HYPERLINK("https://www.leilaoonline.com.br/lote/detalhe/188484", "107")</f>
      </c>
      <c r="B43" s="4" t="s">
        <f>=HYPERLINK("https://www.leilaoonline.com.br/lote/detalhe/188484", "veja o vídeo!! DAFRA/CITYCOM 300I; 2012/2013; BRANCA; GASOLINA - FUNCIONANDO - IPVA 2023 OK")</f>
      </c>
      <c r="C43" s="4" t="inlineStr">
        <is>
          <t>Não vendido</t>
        </is>
      </c>
      <c r="D43" s="4" t="inlineStr">
        <is>
          <t>12</t>
        </is>
      </c>
      <c r="E43" s="5" t="inlineStr">
        <is>
          <t>5.750,00</t>
        </is>
      </c>
      <c r="F43" s="4" t="inlineStr">
        <is>
          <t>250.00</t>
        </is>
      </c>
    </row>
    <row collapsed="false" customFormat="false" customHeight="false" hidden="false" ht="12.1" outlineLevel="0" r="44">
      <c r="A44" s="5" t="s">
        <f>=HYPERLINK("https://www.leilaoonline.com.br/lote/detalhe/188477", "110")</f>
      </c>
      <c r="B44" s="4" t="s">
        <f>=HYPERLINK("https://www.leilaoonline.com.br/lote/detalhe/188477", "veja o vídeo!! FORD/ECOSPORT XLT; 2008/2009; PRETA; GASOLINA - FUNCIONANDO")</f>
      </c>
      <c r="C44" s="4" t="inlineStr">
        <is>
          <t>Não vendido</t>
        </is>
      </c>
      <c r="D44" s="4" t="inlineStr">
        <is>
          <t>13</t>
        </is>
      </c>
      <c r="E44" s="5" t="inlineStr">
        <is>
          <t>11.500,00</t>
        </is>
      </c>
      <c r="F44" s="4" t="inlineStr">
        <is>
          <t>500.00</t>
        </is>
      </c>
    </row>
    <row collapsed="false" customFormat="false" customHeight="false" hidden="false" ht="12.1" outlineLevel="0" r="45">
      <c r="A45" s="5" t="s">
        <f>=HYPERLINK("https://www.leilaoonline.com.br/lote/detalhe/188492", "113")</f>
      </c>
      <c r="B45" s="4" t="s">
        <f>=HYPERLINK("https://www.leilaoonline.com.br/lote/detalhe/188492", "NISSAN/GRAND LIVINA 18SL; 2013/2013; PRATA; ALCO./GASOL. - FUNCIONANDO - IPVA 2023 OK")</f>
      </c>
      <c r="C45" s="4" t="inlineStr">
        <is>
          <t>Não vendido</t>
        </is>
      </c>
      <c r="D45" s="4" t="inlineStr">
        <is>
          <t>3</t>
        </is>
      </c>
      <c r="E45" s="5" t="inlineStr">
        <is>
          <t>12.000,00</t>
        </is>
      </c>
      <c r="F45" s="4" t="inlineStr">
        <is>
          <t>500.00</t>
        </is>
      </c>
    </row>
    <row collapsed="false" customFormat="false" customHeight="false" hidden="false" ht="12.1" outlineLevel="0" r="46">
      <c r="A46" s="5" t="s">
        <f>=HYPERLINK("https://www.leilaoonline.com.br/lote/detalhe/188483", "117")</f>
      </c>
      <c r="B46" s="4" t="s">
        <f>=HYPERLINK("https://www.leilaoonline.com.br/lote/detalhe/188483", "VW/GOL 1.6L AF5; 2020/2021; BRANCA; ALCO./GASOL. - FUNCIONANDO")</f>
      </c>
      <c r="C46" s="4" t="inlineStr">
        <is>
          <t>Não vendido</t>
        </is>
      </c>
      <c r="D46" s="4" t="inlineStr">
        <is>
          <t>20</t>
        </is>
      </c>
      <c r="E46" s="5" t="inlineStr">
        <is>
          <t>39.750,00</t>
        </is>
      </c>
      <c r="F46" s="4" t="inlineStr">
        <is>
          <t>500.00</t>
        </is>
      </c>
    </row>
    <row collapsed="false" customFormat="false" customHeight="false" hidden="false" ht="12.1" outlineLevel="0" r="47">
      <c r="A47" s="5" t="s">
        <f>=HYPERLINK("https://www.leilaoonline.com.br/lote/detalhe/188485", "120")</f>
      </c>
      <c r="B47" s="4" t="s">
        <f>=HYPERLINK("https://www.leilaoonline.com.br/lote/detalhe/188485", "veja o vídeo!! FORD/ECOSPORT XLT2.0FLEX; 2009/2010; PRATA; ALCO./GASOL. - FUNCIONANDO")</f>
      </c>
      <c r="C47" s="4" t="inlineStr">
        <is>
          <t>Não vendido</t>
        </is>
      </c>
      <c r="D47" s="4" t="inlineStr">
        <is>
          <t>82</t>
        </is>
      </c>
      <c r="E47" s="5" t="inlineStr">
        <is>
          <t>26.000,00</t>
        </is>
      </c>
      <c r="F47" s="4" t="inlineStr">
        <is>
          <t>250.00</t>
        </is>
      </c>
    </row>
    <row collapsed="false" customFormat="false" customHeight="false" hidden="false" ht="12.1" outlineLevel="0" r="48">
      <c r="A48" s="5" t="s">
        <f>=HYPERLINK("https://www.leilaoonline.com.br/lote/detalhe/188486", "123")</f>
      </c>
      <c r="B48" s="4" t="s">
        <f>=HYPERLINK("https://www.leilaoonline.com.br/lote/detalhe/188486", "veja o vídeo!! FORD/ESCORT L; 1993/1994; DOURADA; GASOLINA - FUNCIONANDO")</f>
      </c>
      <c r="C48" s="4" t="inlineStr">
        <is>
          <t>Não vendido</t>
        </is>
      </c>
      <c r="D48" s="4" t="inlineStr">
        <is>
          <t>16</t>
        </is>
      </c>
      <c r="E48" s="5" t="inlineStr">
        <is>
          <t>4.300,00</t>
        </is>
      </c>
      <c r="F48" s="4" t="inlineStr">
        <is>
          <t>150.00</t>
        </is>
      </c>
    </row>
    <row collapsed="false" customFormat="false" customHeight="false" hidden="false" ht="12.1" outlineLevel="0" r="49">
      <c r="A49" s="5" t="s">
        <f>=HYPERLINK("https://www.leilaoonline.com.br/lote/detalhe/188482", "125")</f>
      </c>
      <c r="B49" s="4" t="s">
        <f>=HYPERLINK("https://www.leilaoonline.com.br/lote/detalhe/188482", "FORD/CORCEL II L; 1980/1980; VERMELHA; GASOLINA  - FUNCIONANDO")</f>
      </c>
      <c r="C49" s="4" t="inlineStr">
        <is>
          <t>Não vendido</t>
        </is>
      </c>
      <c r="D49" s="4" t="inlineStr">
        <is>
          <t>6</t>
        </is>
      </c>
      <c r="E49" s="5" t="inlineStr">
        <is>
          <t>4.000,00</t>
        </is>
      </c>
      <c r="F49" s="4" t="inlineStr">
        <is>
          <t>500.00</t>
        </is>
      </c>
    </row>
  </sheetData>
  <mergeCells>
    <mergeCell ref="A2:F4"/>
    <mergeCell ref="B6:F6"/>
    <mergeCell ref="B7:F7"/>
    <mergeCell ref="B8:F8"/>
  </mergeCells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2026-09-20T18:38:12.00Z</dcterms:created>
  <dc:creator>Tellks Tecnologia</dc:creator>
  <cp:revision>0</cp:revision>
</cp:coreProperties>
</file>