
<file path=[Content_Types].xml><?xml version="1.0" encoding="utf-8"?>
<Types xmlns="http://schemas.openxmlformats.org/package/2006/content-types">
  <Override PartName="/_rels/.rels" ContentType="application/vnd.openxmlformats-package.relationships+xml"/>
  <Override PartName="/xl/_rels/workbook.xml.rels" ContentType="application/vnd.openxmlformats-package.relationships+xml"/>
  <Override PartName="/xl/worksheets/sheet1.xml" ContentType="application/vnd.openxmlformats-officedocument.spreadsheetml.worksheet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docProps/app.xml" ContentType="application/vnd.openxmlformats-officedocument.extended-properties+xml"/>
  <Override PartName="/docProps/core.xml" ContentType="application/vnd.openxmlformats-package.core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activeTab="0" firstSheet="0" showHorizontalScroll="true" showSheetTabs="true" showVerticalScroll="true" tabRatio="212" windowHeight="8192" windowWidth="16384" xWindow="0" yWindow="0"/>
  </bookViews>
  <sheets>
    <sheet name="Lotes" sheetId="1" state="visible" r:id="rId2"/>
  </sheets>
  <calcPr iterateCount="100" refMode="A1" iterate="false" iterateDelta="0.001"/>
</workbook>
</file>

<file path=xl/styles.xml><?xml version="1.0" encoding="utf-8"?>
<styleSheet xmlns="http://schemas.openxmlformats.org/spreadsheetml/2006/main">
  <numFmts count="2">
    <numFmt numFmtId="164" formatCode="GENERAL"/>
    <numFmt numFmtId="165" formatCode="@"/>
  </numFmts>
  <fonts count="6">
    <font>
      <name val="Arial"/>
      <charset val="1"/>
      <family val="2"/>
      <sz val="10"/>
    </font>
    <font>
      <name val="Arial"/>
      <family val="0"/>
      <sz val="10"/>
    </font>
    <font>
      <name val="Arial"/>
      <family val="0"/>
      <sz val="10"/>
    </font>
    <font>
      <name val="Arial"/>
      <family val="0"/>
      <sz val="10"/>
    </font>
    <font>
      <name val="Arial"/>
      <charset val="1"/>
      <family val="2"/>
      <sz val="22"/>
      <color rgb="FF1C4E61"/>
      <b val="true"/>
    </font>
    <font>
      <name val="Arial"/>
      <charset val="1"/>
      <family val="2"/>
      <sz val="10"/>
      <b val="true"/>
    </font>
  </fonts>
  <fills count="2">
    <fill>
      <patternFill patternType="none"/>
    </fill>
    <fill>
      <patternFill patternType="gray125"/>
    </fill>
  </fills>
  <borders count="1">
    <border diagonalDown="false" diagonalUp="false">
      <left/>
      <right/>
      <top/>
      <bottom/>
      <diagonal/>
    </border>
  </borders>
  <cellStyleXfs count="20">
    <xf applyAlignment="true" applyBorder="true" applyFont="true" applyProtection="true" borderId="0" fillId="0" fontId="0" numFmtId="164">
      <alignment horizontal="general" indent="0" shrinkToFit="false" textRotation="0" vertical="bottom" wrapText="false"/>
      <protection hidden="false" locked="true"/>
    </xf>
    <xf applyAlignment="false" applyBorder="false" applyFont="true" applyProtection="false" borderId="0" fillId="0" fontId="1" numFmtId="0"/>
    <xf applyAlignment="false" applyBorder="false" applyFont="true" applyProtection="false" borderId="0" fillId="0" fontId="1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1" numFmtId="43"/>
    <xf applyAlignment="false" applyBorder="false" applyFont="true" applyProtection="false" borderId="0" fillId="0" fontId="1" numFmtId="41"/>
    <xf applyAlignment="false" applyBorder="false" applyFont="true" applyProtection="false" borderId="0" fillId="0" fontId="1" numFmtId="44"/>
    <xf applyAlignment="false" applyBorder="false" applyFont="true" applyProtection="false" borderId="0" fillId="0" fontId="1" numFmtId="42"/>
    <xf applyAlignment="false" applyBorder="false" applyFont="true" applyProtection="false" borderId="0" fillId="0" fontId="1" numFmtId="9"/>
  </cellStyleXfs>
  <cellXfs count="6">
    <xf applyAlignment="false" applyBorder="false" applyFont="true" applyProtection="false" borderId="0" fillId="0" fontId="0" numFmtId="164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4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5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true" applyBorder="false" applyFont="true" applyProtection="false" borderId="0" fillId="0" fontId="5" numFmtId="165" xfId="0">
      <alignment horizontal="right" vertical="bottom" textRotation="0" wrapText="false" indent="0" shrinkToFit="false"/>
      <protection locked="true" hidden="false"/>
    </xf>
  </cellXfs>
  <cellStyles count="6">
    <cellStyle builtinId="0" customBuiltin="false" name="Normal" xfId="0"/>
    <cellStyle builtinId="3" customBuiltin="false" name="Comma" xfId="15"/>
    <cellStyle builtinId="6" customBuiltin="false" name="Comma [0]" xfId="16"/>
    <cellStyle builtinId="4" customBuiltin="false" name="Currency" xfId="17"/>
    <cellStyle builtinId="7" customBuiltin="false" name="Currency [0]" xfId="18"/>
    <cellStyle builtinId="5" customBuiltin="false" name="Percent" xfId="19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F38"/>
  <sheetViews>
    <sheetView colorId="64" defaultGridColor="true" rightToLeft="false" showFormulas="false" showGridLines="true" showOutlineSymbols="true" showRowColHeaders="true" showZeros="true" tabSelected="true" topLeftCell="A1" view="normal" windowProtection="false" workbookViewId="0" zoomScale="100" zoomScaleNormal="100" zoomScalePageLayoutView="100">
      <selection activeCell="A1" activeCellId="0" pane="topLeft" sqref="A1"/>
    </sheetView>
  </sheetViews>
  <cols>
    <col collapsed="false" hidden="false" max="1025" min="1" style="0" width="11.5"/>
  </cols>
  <sheetData>
    <row collapsed="false" customFormat="false" customHeight="false" hidden="false" ht="12.1" outlineLevel="0" r="1">
      <c r="A1" s="1"/>
      <c r="B1" s="1"/>
      <c r="C1" s="1"/>
    </row>
    <row collapsed="false" customFormat="false" customHeight="false" hidden="false" ht="12.1" outlineLevel="0" r="2">
      <c r="A2" s="2" t="inlineStr">
        <is>
          <t>LEILÃO ONLINE.COM.BR</t>
        </is>
      </c>
      <c r="B2" s="2"/>
      <c r="C2" s="2"/>
      <c r="D2" s="2"/>
      <c r="E2" s="2"/>
    </row>
    <row collapsed="false" customFormat="false" customHeight="false" hidden="false" ht="12.1" outlineLevel="0" r="3">
      <c r="A3" s="1"/>
      <c r="B3" s="1"/>
      <c r="C3" s="1"/>
    </row>
    <row collapsed="false" customFormat="false" customHeight="false" hidden="false" ht="12.1" outlineLevel="0" r="4">
      <c r="A4" s="1"/>
      <c r="B4" s="1"/>
      <c r="C4" s="1"/>
    </row>
    <row collapsed="false" customFormat="false" customHeight="false" hidden="false" ht="12.1" outlineLevel="0" r="5">
      <c r="A5" s="1"/>
      <c r="B5" s="1"/>
      <c r="C5" s="1"/>
    </row>
    <row collapsed="false" customFormat="false" customHeight="false" hidden="false" ht="12.1" outlineLevel="0" r="6">
      <c r="A6" s="3" t="inlineStr">
        <is>
          <t>Leilão</t>
        </is>
      </c>
      <c r="B6" s="4" t="inlineStr">
        <is>
          <t>WR-V • Citroen C3 • Tracker 23 • Onix Joy • Fit • Corolla • Hb20s • TCross • I30 • Outros</t>
        </is>
      </c>
      <c r="C6" s="4"/>
      <c r="D6" s="4"/>
      <c r="E6" s="4"/>
      <c r="F6" s="4"/>
    </row>
    <row collapsed="false" customFormat="false" customHeight="false" hidden="false" ht="12.1" outlineLevel="0" r="7">
      <c r="A7" s="3" t="inlineStr">
        <is>
          <t>Data</t>
        </is>
      </c>
      <c r="B7" s="4" t="inlineStr">
        <is>
          <t>16/08/2023 15:30</t>
        </is>
      </c>
      <c r="C7" s="4"/>
      <c r="D7" s="4"/>
      <c r="E7" s="4"/>
      <c r="F7" s="4"/>
    </row>
    <row collapsed="false" customFormat="false" customHeight="false" hidden="false" ht="12.1" outlineLevel="0" r="8">
      <c r="A8" s="3" t="inlineStr">
        <is>
          <t>Leiloeiro</t>
        </is>
      </c>
      <c r="B8" s="4" t="inlineStr">
        <is>
          <t>Ricardo Miranda de Souza</t>
        </is>
      </c>
      <c r="C8" s="4"/>
      <c r="D8" s="4"/>
      <c r="E8" s="4"/>
      <c r="F8" s="4"/>
    </row>
    <row collapsed="false" customFormat="false" customHeight="false" hidden="false" ht="12.1" outlineLevel="0" r="9">
      <c r="A9" s="1"/>
      <c r="B9" s="1"/>
      <c r="C9" s="1"/>
    </row>
    <row collapsed="false" customFormat="false" customHeight="false" hidden="false" ht="12.1" outlineLevel="0" r="10">
      <c r="A10" s="3" t="inlineStr">
        <is>
          <t>Lote</t>
        </is>
      </c>
      <c r="B10" s="3" t="inlineStr">
        <is>
          <t>Descrição</t>
        </is>
      </c>
      <c r="C10" s="3" t="inlineStr">
        <is>
          <t>Status</t>
        </is>
      </c>
      <c r="D10" s="3" t="inlineStr">
        <is>
          <t>Lances</t>
        </is>
      </c>
      <c r="E10" s="3" t="inlineStr">
        <is>
          <t>Lance atual</t>
        </is>
      </c>
      <c r="F10" s="3" t="inlineStr">
        <is>
          <t>Inc. mínimo</t>
        </is>
      </c>
    </row>
    <row collapsed="false" customFormat="false" customHeight="false" hidden="false" ht="12.1" outlineLevel="0" r="11">
      <c r="A11" s="5" t="s">
        <f>=HYPERLINK("https://www.leilaoonline.com.br/lote/detalhe/190531", "025")</f>
      </c>
      <c r="B11" s="4" t="s">
        <f>=HYPERLINK("https://www.leilaoonline.com.br/lote/detalhe/190531", "veja o vídeo!! CHEVROLET/S10 LTZ DD4A; 2022/2022; PRETA; DIESEL - FUNCIONANDO - IPVA 2023 OK")</f>
      </c>
      <c r="C11" s="4" t="inlineStr">
        <is>
          <t>Não vendido</t>
        </is>
      </c>
      <c r="D11" s="4" t="inlineStr">
        <is>
          <t>40</t>
        </is>
      </c>
      <c r="E11" s="5" t="inlineStr">
        <is>
          <t>132.500,00</t>
        </is>
      </c>
      <c r="F11" s="4" t="inlineStr">
        <is>
          <t>500.00</t>
        </is>
      </c>
    </row>
    <row collapsed="false" customFormat="false" customHeight="false" hidden="false" ht="12.1" outlineLevel="0" r="12">
      <c r="A12" s="5" t="s">
        <f>=HYPERLINK("https://www.leilaoonline.com.br/lote/detalhe/190020", "030")</f>
      </c>
      <c r="B12" s="4" t="s">
        <f>=HYPERLINK("https://www.leilaoonline.com.br/lote/detalhe/190020", "veja o vídeo!! I/PEUGEOT 208 ALLURE 1AT; 2021/2022; PRETA; ALCO./GASOL. - FUNCIONANDO - IPVA 2023 OK")</f>
      </c>
      <c r="C12" s="4" t="inlineStr">
        <is>
          <t>Não vendido</t>
        </is>
      </c>
      <c r="D12" s="4" t="inlineStr">
        <is>
          <t>21</t>
        </is>
      </c>
      <c r="E12" s="5" t="inlineStr">
        <is>
          <t>40.000,00</t>
        </is>
      </c>
      <c r="F12" s="4" t="inlineStr">
        <is>
          <t>1250.00</t>
        </is>
      </c>
    </row>
    <row collapsed="false" customFormat="false" customHeight="false" hidden="false" ht="12.1" outlineLevel="0" r="13">
      <c r="A13" s="5" t="s">
        <f>=HYPERLINK("https://www.leilaoonline.com.br/lote/detalhe/190032", "033")</f>
      </c>
      <c r="B13" s="4" t="s">
        <f>=HYPERLINK("https://www.leilaoonline.com.br/lote/detalhe/190032", "veja o vídeo!! HONDA/HR-V EXL CVT; 2020/2020; BRANCA; ALCO./GASOL. - FUNCIONANDO - IPVA 2023 OK - FIPE: R$ 118.084,00")</f>
      </c>
      <c r="C13" s="4" t="inlineStr">
        <is>
          <t>Não vendido</t>
        </is>
      </c>
      <c r="D13" s="4" t="inlineStr">
        <is>
          <t>57</t>
        </is>
      </c>
      <c r="E13" s="5" t="inlineStr">
        <is>
          <t>66.250,00</t>
        </is>
      </c>
      <c r="F13" s="4" t="inlineStr">
        <is>
          <t>500.00</t>
        </is>
      </c>
    </row>
    <row collapsed="false" customFormat="false" customHeight="false" hidden="false" ht="12.1" outlineLevel="0" r="14">
      <c r="A14" s="5" t="s">
        <f>=HYPERLINK("https://www.leilaoonline.com.br/lote/detalhe/190586", "034")</f>
      </c>
      <c r="B14" s="4" t="s">
        <f>=HYPERLINK("https://www.leilaoonline.com.br/lote/detalhe/190586", "veja o vídeo!! HONDA/HR-V LX CVT; 2017/2018; CINZA; ALCO./GASOL. - FUNCIONANDO - IPVA 2023 OK")</f>
      </c>
      <c r="C14" s="4" t="inlineStr">
        <is>
          <t>Não vendido</t>
        </is>
      </c>
      <c r="D14" s="4" t="inlineStr">
        <is>
          <t>45</t>
        </is>
      </c>
      <c r="E14" s="5" t="inlineStr">
        <is>
          <t>54.250,00</t>
        </is>
      </c>
      <c r="F14" s="4" t="inlineStr">
        <is>
          <t>500.00</t>
        </is>
      </c>
    </row>
    <row collapsed="false" customFormat="false" customHeight="false" hidden="false" ht="12.1" outlineLevel="0" r="15">
      <c r="A15" s="5" t="s">
        <f>=HYPERLINK("https://www.leilaoonline.com.br/lote/detalhe/190041", "035")</f>
      </c>
      <c r="B15" s="4" t="s">
        <f>=HYPERLINK("https://www.leilaoonline.com.br/lote/detalhe/190041", "veja o vídeo!! HONDA/WR-V EX CVT; 2018/2018; CINZA; ALCO./GASOL. - FUNCIONANDO - IPVA 2023 OK")</f>
      </c>
      <c r="C15" s="4" t="inlineStr">
        <is>
          <t>Vendido</t>
        </is>
      </c>
      <c r="D15" s="4" t="inlineStr">
        <is>
          <t>75</t>
        </is>
      </c>
      <c r="E15" s="5" t="inlineStr">
        <is>
          <t>52.000,00</t>
        </is>
      </c>
      <c r="F15" s="4" t="inlineStr">
        <is>
          <t>500.00</t>
        </is>
      </c>
    </row>
    <row collapsed="false" customFormat="false" customHeight="false" hidden="false" ht="12.1" outlineLevel="0" r="16">
      <c r="A16" s="5" t="s">
        <f>=HYPERLINK("https://www.leilaoonline.com.br/lote/detalhe/190790", "036")</f>
      </c>
      <c r="B16" s="4" t="s">
        <f>=HYPERLINK("https://www.leilaoonline.com.br/lote/detalhe/190790", "veja o vídeo!! VW/T CROSS TSI ADA; 2020/2021; CINZA; ALCO./GASOL. - FUNCIONANDO - IPVA 2023 OK - APROX. 19.100KM")</f>
      </c>
      <c r="C16" s="4" t="inlineStr">
        <is>
          <t>Vendido</t>
        </is>
      </c>
      <c r="D16" s="4" t="inlineStr">
        <is>
          <t>52</t>
        </is>
      </c>
      <c r="E16" s="5" t="inlineStr">
        <is>
          <t>68.250,00</t>
        </is>
      </c>
      <c r="F16" s="4" t="inlineStr">
        <is>
          <t>500.00</t>
        </is>
      </c>
    </row>
    <row collapsed="false" customFormat="false" customHeight="false" hidden="false" ht="12.1" outlineLevel="0" r="17">
      <c r="A17" s="5" t="s">
        <f>=HYPERLINK("https://www.leilaoonline.com.br/lote/detalhe/190040", "037")</f>
      </c>
      <c r="B17" s="4" t="s">
        <f>=HYPERLINK("https://www.leilaoonline.com.br/lote/detalhe/190040", "veja o vídeo!! HONDA/FIT EXL CVT; 2018/2019; VERMELHA; ALCO./GASOL. - FUNCIONANDO - IPVA 2023 OK")</f>
      </c>
      <c r="C17" s="4" t="inlineStr">
        <is>
          <t>Não vendido</t>
        </is>
      </c>
      <c r="D17" s="4" t="inlineStr">
        <is>
          <t>152</t>
        </is>
      </c>
      <c r="E17" s="5" t="inlineStr">
        <is>
          <t>52.750,00</t>
        </is>
      </c>
      <c r="F17" s="4" t="inlineStr">
        <is>
          <t>250.00</t>
        </is>
      </c>
    </row>
    <row collapsed="false" customFormat="false" customHeight="false" hidden="false" ht="12.1" outlineLevel="0" r="18">
      <c r="A18" s="5" t="s">
        <f>=HYPERLINK("https://www.leilaoonline.com.br/lote/detalhe/190029", "040")</f>
      </c>
      <c r="B18" s="4" t="s">
        <f>=HYPERLINK("https://www.leilaoonline.com.br/lote/detalhe/190029", "veja o vídeo!! CHEV/TRACKER T A LTZ; 2022/2023; PRETA; ALCO./GASOL. - FUNCIONANDO - IPVA 2023 OK - APROX. 2.800KM")</f>
      </c>
      <c r="C18" s="4" t="inlineStr">
        <is>
          <t>Vendido</t>
        </is>
      </c>
      <c r="D18" s="4" t="inlineStr">
        <is>
          <t>137</t>
        </is>
      </c>
      <c r="E18" s="5" t="inlineStr">
        <is>
          <t>82.500,00</t>
        </is>
      </c>
      <c r="F18" s="4" t="inlineStr">
        <is>
          <t>500.00</t>
        </is>
      </c>
    </row>
    <row collapsed="false" customFormat="false" customHeight="false" hidden="false" ht="12.1" outlineLevel="0" r="19">
      <c r="A19" s="5" t="s">
        <f>=HYPERLINK("https://www.leilaoonline.com.br/lote/detalhe/190033", "043")</f>
      </c>
      <c r="B19" s="4" t="s">
        <f>=HYPERLINK("https://www.leilaoonline.com.br/lote/detalhe/190033", "veja o vídeo!! CHEV/ONIX JOY BLACK; 2020/2021; CINZA; ALCO./GASOL. - FUNCIONANDO - IPVA 2023 OK - APROX. 17.600KM")</f>
      </c>
      <c r="C19" s="4" t="inlineStr">
        <is>
          <t>Não vendido</t>
        </is>
      </c>
      <c r="D19" s="4" t="inlineStr">
        <is>
          <t>26</t>
        </is>
      </c>
      <c r="E19" s="5" t="inlineStr">
        <is>
          <t>40.000,00</t>
        </is>
      </c>
      <c r="F19" s="4" t="inlineStr">
        <is>
          <t>500.00</t>
        </is>
      </c>
    </row>
    <row collapsed="false" customFormat="false" customHeight="false" hidden="false" ht="12.1" outlineLevel="0" r="20">
      <c r="A20" s="5" t="s">
        <f>=HYPERLINK("https://www.leilaoonline.com.br/lote/detalhe/190889", "044")</f>
      </c>
      <c r="B20" s="4" t="s">
        <f>=HYPERLINK("https://www.leilaoonline.com.br/lote/detalhe/190889", "FIAT/PALIO FIRE FLEX; 2007/2007; AZUL; ALCO./GASOL. - FUNCIONANDO")</f>
      </c>
      <c r="C20" s="4" t="inlineStr">
        <is>
          <t>Vendido</t>
        </is>
      </c>
      <c r="D20" s="4" t="inlineStr">
        <is>
          <t>15</t>
        </is>
      </c>
      <c r="E20" s="5" t="inlineStr">
        <is>
          <t>12.000,00</t>
        </is>
      </c>
      <c r="F20" s="4" t="inlineStr">
        <is>
          <t>250.00</t>
        </is>
      </c>
    </row>
    <row collapsed="false" customFormat="false" customHeight="false" hidden="false" ht="12.1" outlineLevel="0" r="21">
      <c r="A21" s="5" t="s">
        <f>=HYPERLINK("https://www.leilaoonline.com.br/lote/detalhe/190024", "045")</f>
      </c>
      <c r="B21" s="4" t="s">
        <f>=HYPERLINK("https://www.leilaoonline.com.br/lote/detalhe/190024", "veja o vídeo!! HONDA/CITY PERSONAL; 2019/2019; CINZA; ALCO./GASOL. - FUNCIONANDO - IPVA 2023 OK")</f>
      </c>
      <c r="C21" s="4" t="inlineStr">
        <is>
          <t>Não vendido</t>
        </is>
      </c>
      <c r="D21" s="4" t="inlineStr">
        <is>
          <t>25</t>
        </is>
      </c>
      <c r="E21" s="5" t="inlineStr">
        <is>
          <t>45.750,00</t>
        </is>
      </c>
      <c r="F21" s="4" t="inlineStr">
        <is>
          <t>500.00</t>
        </is>
      </c>
    </row>
    <row collapsed="false" customFormat="false" customHeight="false" hidden="false" ht="12.1" outlineLevel="0" r="22">
      <c r="A22" s="5" t="s">
        <f>=HYPERLINK("https://www.leilaoonline.com.br/lote/detalhe/190565", "046")</f>
      </c>
      <c r="B22" s="4" t="s">
        <f>=HYPERLINK("https://www.leilaoonline.com.br/lote/detalhe/190565", "veja o vídeo!! FIAT/FIORINO 1.4 FLEX; 2015/2016; BRANCA; ALCO./GASOL. - FUNCIONANDO - IPVA 2023 OK")</f>
      </c>
      <c r="C22" s="4" t="inlineStr">
        <is>
          <t>Vendido</t>
        </is>
      </c>
      <c r="D22" s="4" t="inlineStr">
        <is>
          <t>33</t>
        </is>
      </c>
      <c r="E22" s="5" t="inlineStr">
        <is>
          <t>42.000,00</t>
        </is>
      </c>
      <c r="F22" s="4" t="inlineStr">
        <is>
          <t>250.00</t>
        </is>
      </c>
    </row>
    <row collapsed="false" customFormat="false" customHeight="false" hidden="false" ht="12.1" outlineLevel="0" r="23">
      <c r="A23" s="5" t="s">
        <f>=HYPERLINK("https://www.leilaoonline.com.br/lote/detalhe/190548", "047")</f>
      </c>
      <c r="B23" s="4" t="s">
        <f>=HYPERLINK("https://www.leilaoonline.com.br/lote/detalhe/190548", "veja o vídeo!! HONDA/HR-V EXL CVT; 2016/2017; PRATA; ALCO./GASOL. - FUNCIONANDO - IPVA 2023 OK - FIPE: R$ 92.919,00")</f>
      </c>
      <c r="C23" s="4" t="inlineStr">
        <is>
          <t>Não vendido</t>
        </is>
      </c>
      <c r="D23" s="4" t="inlineStr">
        <is>
          <t>30</t>
        </is>
      </c>
      <c r="E23" s="5" t="inlineStr">
        <is>
          <t>51.250,00</t>
        </is>
      </c>
      <c r="F23" s="4" t="inlineStr">
        <is>
          <t>500.00</t>
        </is>
      </c>
    </row>
    <row collapsed="false" customFormat="false" customHeight="false" hidden="false" ht="12.1" outlineLevel="0" r="24">
      <c r="A24" s="5" t="s">
        <f>=HYPERLINK("https://www.leilaoonline.com.br/lote/detalhe/190890", "049")</f>
      </c>
      <c r="B24" s="4" t="s">
        <f>=HYPERLINK("https://www.leilaoonline.com.br/lote/detalhe/190890", "veja o vídeo!! I/HONDA CR-V EXL; 2008/2008; PRATA; GASOLINA - FUNCIONANDO - IPVA 2023 OK")</f>
      </c>
      <c r="C24" s="4" t="inlineStr">
        <is>
          <t>Não vendido</t>
        </is>
      </c>
      <c r="D24" s="4" t="inlineStr">
        <is>
          <t>14</t>
        </is>
      </c>
      <c r="E24" s="5" t="inlineStr">
        <is>
          <t>26.250,00</t>
        </is>
      </c>
      <c r="F24" s="4" t="inlineStr">
        <is>
          <t>1250.00</t>
        </is>
      </c>
    </row>
    <row collapsed="false" customFormat="false" customHeight="false" hidden="false" ht="12.1" outlineLevel="0" r="25">
      <c r="A25" s="5" t="s">
        <f>=HYPERLINK("https://www.leilaoonline.com.br/lote/detalhe/190027", "050")</f>
      </c>
      <c r="B25" s="4" t="s">
        <f>=HYPERLINK("https://www.leilaoonline.com.br/lote/detalhe/190027", "veja o vídeo!! TOYOTA/COROLLA GLI18 CVT; 2016/2017; PRATA; ALCO./GASOL. - FUNCIONANDO - IPVA 2023 OK")</f>
      </c>
      <c r="C25" s="4" t="inlineStr">
        <is>
          <t>Não vendido</t>
        </is>
      </c>
      <c r="D25" s="4" t="inlineStr">
        <is>
          <t>13</t>
        </is>
      </c>
      <c r="E25" s="5" t="inlineStr">
        <is>
          <t>43.750,00</t>
        </is>
      </c>
      <c r="F25" s="4" t="inlineStr">
        <is>
          <t>1250.00</t>
        </is>
      </c>
    </row>
    <row collapsed="false" customFormat="false" customHeight="false" hidden="false" ht="12.1" outlineLevel="0" r="26">
      <c r="A26" s="5" t="s">
        <f>=HYPERLINK("https://www.leilaoonline.com.br/lote/detalhe/190791", "051")</f>
      </c>
      <c r="B26" s="4" t="s">
        <f>=HYPERLINK("https://www.leilaoonline.com.br/lote/detalhe/190791", "veja o vídeo!! CHEV/PRISMA 1.4AT LTZ; 2018/2018; BRANCA; ALCO./GASOL. - FUNCIONANDO - IPVA 2023 OK - FIPE: R$ 66.415,00")</f>
      </c>
      <c r="C26" s="4" t="inlineStr">
        <is>
          <t>Não vendido</t>
        </is>
      </c>
      <c r="D26" s="4" t="inlineStr">
        <is>
          <t>25</t>
        </is>
      </c>
      <c r="E26" s="5" t="inlineStr">
        <is>
          <t>39.250,00</t>
        </is>
      </c>
      <c r="F26" s="4" t="inlineStr">
        <is>
          <t>500.00</t>
        </is>
      </c>
    </row>
    <row collapsed="false" customFormat="false" customHeight="false" hidden="false" ht="12.1" outlineLevel="0" r="27">
      <c r="A27" s="5" t="s">
        <f>=HYPERLINK("https://www.leilaoonline.com.br/lote/detalhe/190031", "053")</f>
      </c>
      <c r="B27" s="4" t="s">
        <f>=HYPERLINK("https://www.leilaoonline.com.br/lote/detalhe/190031", "veja o vídeo!! I/VOLVO S60 2.0 T5 KINET; 2015/2015; BRANCA; GASOLINA - FUNCIONANDO")</f>
      </c>
      <c r="C27" s="4" t="inlineStr">
        <is>
          <t>Não vendido</t>
        </is>
      </c>
      <c r="D27" s="4" t="inlineStr">
        <is>
          <t>14</t>
        </is>
      </c>
      <c r="E27" s="5" t="inlineStr">
        <is>
          <t>21.500,00</t>
        </is>
      </c>
      <c r="F27" s="4" t="inlineStr">
        <is>
          <t>500.00</t>
        </is>
      </c>
    </row>
    <row collapsed="false" customFormat="false" customHeight="false" hidden="false" ht="12.1" outlineLevel="0" r="28">
      <c r="A28" s="5" t="s">
        <f>=HYPERLINK("https://www.leilaoonline.com.br/lote/detalhe/190034", "055")</f>
      </c>
      <c r="B28" s="4" t="s">
        <f>=HYPERLINK("https://www.leilaoonline.com.br/lote/detalhe/190034", "veja o vídeo!! YAMAHA/MT09 TRACER; 2020/2021; PRETA; GASOLINA - FUNCIONANDO - IPVA 2023 OK")</f>
      </c>
      <c r="C28" s="4" t="inlineStr">
        <is>
          <t>Não vendido</t>
        </is>
      </c>
      <c r="D28" s="4" t="inlineStr">
        <is>
          <t>22</t>
        </is>
      </c>
      <c r="E28" s="5" t="inlineStr">
        <is>
          <t>30.000,00</t>
        </is>
      </c>
      <c r="F28" s="4" t="inlineStr">
        <is>
          <t>500.00</t>
        </is>
      </c>
    </row>
    <row collapsed="false" customFormat="false" customHeight="false" hidden="false" ht="12.1" outlineLevel="0" r="29">
      <c r="A29" s="5" t="s">
        <f>=HYPERLINK("https://www.leilaoonline.com.br/lote/detalhe/190035", "060")</f>
      </c>
      <c r="B29" s="4" t="s">
        <f>=HYPERLINK("https://www.leilaoonline.com.br/lote/detalhe/190035", "I/HYUNDAI I30 2.0; 2011/2012; PRETA; GASOLINA - FUNCIONANDO")</f>
      </c>
      <c r="C29" s="4" t="inlineStr">
        <is>
          <t>Não vendido</t>
        </is>
      </c>
      <c r="D29" s="4" t="inlineStr">
        <is>
          <t>3</t>
        </is>
      </c>
      <c r="E29" s="5" t="inlineStr">
        <is>
          <t>26.500,00</t>
        </is>
      </c>
      <c r="F29" s="4" t="inlineStr">
        <is>
          <t>500.00</t>
        </is>
      </c>
    </row>
    <row collapsed="false" customFormat="false" customHeight="false" hidden="false" ht="12.1" outlineLevel="0" r="30">
      <c r="A30" s="5" t="s">
        <f>=HYPERLINK("https://www.leilaoonline.com.br/lote/detalhe/190569", "061")</f>
      </c>
      <c r="B30" s="4" t="s">
        <f>=HYPERLINK("https://www.leilaoonline.com.br/lote/detalhe/190569", "veja o vídeo!! FIAT/STRADA WORKING CE; 2015/2016; PRATA; ALCO./GASOL. - FUNCIONANDO - IPVA 2023 OK")</f>
      </c>
      <c r="C30" s="4" t="inlineStr">
        <is>
          <t>Não vendido</t>
        </is>
      </c>
      <c r="D30" s="4" t="inlineStr">
        <is>
          <t>22</t>
        </is>
      </c>
      <c r="E30" s="5" t="inlineStr">
        <is>
          <t>37.750,00</t>
        </is>
      </c>
      <c r="F30" s="4" t="inlineStr">
        <is>
          <t>250.00</t>
        </is>
      </c>
    </row>
    <row collapsed="false" customFormat="false" customHeight="false" hidden="false" ht="12.1" outlineLevel="0" r="31">
      <c r="A31" s="5" t="s">
        <f>=HYPERLINK("https://www.leilaoonline.com.br/lote/detalhe/190037", "063")</f>
      </c>
      <c r="B31" s="4" t="s">
        <f>=HYPERLINK("https://www.leilaoonline.com.br/lote/detalhe/190037", "veja o vídeo!! HYUNDAI/HB20S 16A VISION; 2019/2020; AZUL; ALCO./GASOL. - FUNCIONANDO - IPVA 2023 OK")</f>
      </c>
      <c r="C31" s="4" t="inlineStr">
        <is>
          <t>Não vendido</t>
        </is>
      </c>
      <c r="D31" s="4" t="inlineStr">
        <is>
          <t>53</t>
        </is>
      </c>
      <c r="E31" s="5" t="inlineStr">
        <is>
          <t>41.000,00</t>
        </is>
      </c>
      <c r="F31" s="4" t="inlineStr">
        <is>
          <t>500.00</t>
        </is>
      </c>
    </row>
    <row collapsed="false" customFormat="false" customHeight="false" hidden="false" ht="12.1" outlineLevel="0" r="32">
      <c r="A32" s="5" t="s">
        <f>=HYPERLINK("https://www.leilaoonline.com.br/lote/detalhe/190021", "065")</f>
      </c>
      <c r="B32" s="4" t="s">
        <f>=HYPERLINK("https://www.leilaoonline.com.br/lote/detalhe/190021", "veja o vídeo!! HONDA/FIT PERSONAL; 2018/2019; PRATA; ALCO./GASOL. - FUNCIONANDO - IPVA 2023 OK - APROX. 21.500KM")</f>
      </c>
      <c r="C32" s="4" t="inlineStr">
        <is>
          <t>Não vendido</t>
        </is>
      </c>
      <c r="D32" s="4" t="inlineStr">
        <is>
          <t>30</t>
        </is>
      </c>
      <c r="E32" s="5" t="inlineStr">
        <is>
          <t>49.750,00</t>
        </is>
      </c>
      <c r="F32" s="4" t="inlineStr">
        <is>
          <t>1250.00</t>
        </is>
      </c>
    </row>
    <row collapsed="false" customFormat="false" customHeight="false" hidden="false" ht="12.1" outlineLevel="0" r="33">
      <c r="A33" s="5" t="s">
        <f>=HYPERLINK("https://www.leilaoonline.com.br/lote/detalhe/190026", "067")</f>
      </c>
      <c r="B33" s="4" t="s">
        <f>=HYPERLINK("https://www.leilaoonline.com.br/lote/detalhe/190026", "veja o vídeo!!HONDA/CITY EX CVT; 2021/2021; BRANCA; ALCO./GASOL.  - FUNCIONANDO - IPVA 2023 OK - FIPE: R$94.194,00")</f>
      </c>
      <c r="C33" s="4" t="inlineStr">
        <is>
          <t>Não vendido</t>
        </is>
      </c>
      <c r="D33" s="4" t="inlineStr">
        <is>
          <t>66</t>
        </is>
      </c>
      <c r="E33" s="5" t="inlineStr">
        <is>
          <t>51.500,00</t>
        </is>
      </c>
      <c r="F33" s="4" t="inlineStr">
        <is>
          <t>500.00</t>
        </is>
      </c>
    </row>
    <row collapsed="false" customFormat="false" customHeight="false" hidden="false" ht="12.1" outlineLevel="0" r="34">
      <c r="A34" s="5" t="s">
        <f>=HYPERLINK("https://www.leilaoonline.com.br/lote/detalhe/190019", "070")</f>
      </c>
      <c r="B34" s="4" t="s">
        <f>=HYPERLINK("https://www.leilaoonline.com.br/lote/detalhe/190019", "veja o vídeo!! HONDA/WR-V EXL CVT; 2019/2020; CINZA; ALCO./GASOL. - FUNCIONANDO - IPVA 2023 OK")</f>
      </c>
      <c r="C34" s="4" t="inlineStr">
        <is>
          <t>Não vendido</t>
        </is>
      </c>
      <c r="D34" s="4" t="inlineStr">
        <is>
          <t>19</t>
        </is>
      </c>
      <c r="E34" s="5" t="inlineStr">
        <is>
          <t>36.000,00</t>
        </is>
      </c>
      <c r="F34" s="4" t="inlineStr">
        <is>
          <t>500.00</t>
        </is>
      </c>
    </row>
    <row collapsed="false" customFormat="false" customHeight="false" hidden="false" ht="12.1" outlineLevel="0" r="35">
      <c r="A35" s="5" t="s">
        <f>=HYPERLINK("https://www.leilaoonline.com.br/lote/detalhe/190025", "075")</f>
      </c>
      <c r="B35" s="4" t="s">
        <f>=HYPERLINK("https://www.leilaoonline.com.br/lote/detalhe/190025", "veja o vídeo!! HONDA/CITY EX CVT; 2018/2018; BRANCA; ALCO./GASOL. - FUNCIONANDO - IPVA 2023 OK")</f>
      </c>
      <c r="C35" s="4" t="inlineStr">
        <is>
          <t>Não vendido</t>
        </is>
      </c>
      <c r="D35" s="4" t="inlineStr">
        <is>
          <t>55</t>
        </is>
      </c>
      <c r="E35" s="5" t="inlineStr">
        <is>
          <t>42.000,00</t>
        </is>
      </c>
      <c r="F35" s="4" t="inlineStr">
        <is>
          <t>500.00</t>
        </is>
      </c>
    </row>
    <row collapsed="false" customFormat="false" customHeight="false" hidden="false" ht="12.1" outlineLevel="0" r="36">
      <c r="A36" s="5" t="s">
        <f>=HYPERLINK("https://www.leilaoonline.com.br/lote/detalhe/190039", "077")</f>
      </c>
      <c r="B36" s="4" t="s">
        <f>=HYPERLINK("https://www.leilaoonline.com.br/lote/detalhe/190039", "veja o vídeo!! I/HONDA CR-V LX FLEX; 2013/2013; PRETA; ALCO./GASOL. - FUNCIONANDO")</f>
      </c>
      <c r="C36" s="4" t="inlineStr">
        <is>
          <t>Não vendido</t>
        </is>
      </c>
      <c r="D36" s="4" t="inlineStr">
        <is>
          <t>12</t>
        </is>
      </c>
      <c r="E36" s="5" t="inlineStr">
        <is>
          <t>27.500,00</t>
        </is>
      </c>
      <c r="F36" s="4" t="inlineStr">
        <is>
          <t>1250.00</t>
        </is>
      </c>
    </row>
    <row collapsed="false" customFormat="false" customHeight="false" hidden="false" ht="12.1" outlineLevel="0" r="37">
      <c r="A37" s="5" t="s">
        <f>=HYPERLINK("https://www.leilaoonline.com.br/lote/detalhe/190036", "080")</f>
      </c>
      <c r="B37" s="4" t="s">
        <f>=HYPERLINK("https://www.leilaoonline.com.br/lote/detalhe/190036", "veja o vídeo!! CITROEN/C3 PICASSO EXC A; 2013/2013; PRETA; ALCO./GASOL. - FUNCIONANDO - IPVA 2023 OK")</f>
      </c>
      <c r="C37" s="4" t="inlineStr">
        <is>
          <t>Não vendido</t>
        </is>
      </c>
      <c r="D37" s="4" t="inlineStr">
        <is>
          <t>27</t>
        </is>
      </c>
      <c r="E37" s="5" t="inlineStr">
        <is>
          <t>21.500,00</t>
        </is>
      </c>
      <c r="F37" s="4" t="inlineStr">
        <is>
          <t>250.00</t>
        </is>
      </c>
    </row>
    <row collapsed="false" customFormat="false" customHeight="false" hidden="false" ht="12.1" outlineLevel="0" r="38">
      <c r="A38" s="5" t="s">
        <f>=HYPERLINK("https://www.leilaoonline.com.br/lote/detalhe/190028", "083")</f>
      </c>
      <c r="B38" s="4" t="s">
        <f>=HYPERLINK("https://www.leilaoonline.com.br/lote/detalhe/190028", "veja o vídeo!! CHEV/ONIX JOY; 2020/2020; BRANCA; ALCO./GASOL. - FUNCIONANDO - IPVA 2023 OK")</f>
      </c>
      <c r="C38" s="4" t="inlineStr">
        <is>
          <t>Não vendido</t>
        </is>
      </c>
      <c r="D38" s="4" t="inlineStr">
        <is>
          <t>32</t>
        </is>
      </c>
      <c r="E38" s="5" t="inlineStr">
        <is>
          <t>25.500,00</t>
        </is>
      </c>
      <c r="F38" s="4" t="inlineStr">
        <is>
          <t>500.00</t>
        </is>
      </c>
    </row>
  </sheetData>
  <mergeCells>
    <mergeCell ref="A2:F4"/>
    <mergeCell ref="B6:F6"/>
    <mergeCell ref="B7:F7"/>
    <mergeCell ref="B8:F8"/>
  </mergeCells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</Properties>
</file>

<file path=docProps/core.xml><?xml version="1.0" encoding="utf-8"?>
<cp:coreProperties xmlns:cp="http://schemas.openxmlformats.org/package/2006/metadata/core-properties" xmlns:dc="http://purl.org/dc/elements/1.1/" xmlns:dcmitype="http://purl.org/dc/dcmitype/" xmlns:dcterms="http://purl.org/dc/terms/" xmlns:xsi="http://www.w3.org/2001/XMLSchema-instance">
  <dcterms:created xsi:type="dcterms:W3CDTF">2026-04-30T10:34:05.00Z</dcterms:created>
  <dc:creator>Tellks Tecnologia</dc:creator>
  <cp:revision>0</cp:revision>
</cp:coreProperties>
</file>