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 - 9 PRANCHAS (2 e 3 EIXOS) - 10 TRATORES - MOTONIVELADORA - IMPLEMENTOS AGRÍC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=HYPERLINK("https://www.leilaoonline.com.br/lote/detalhe/12780", "082")</f>
      </c>
      <c r="B11" s="4" t="s">
        <f>=HYPERLINK("https://www.leilaoonline.com.br/lote/detalhe/12780", " TORNO INDUSTRIAL, PATR.A9000885, UND DOIS CÓRREGOS")</f>
      </c>
      <c r="C11" s="4" t="inlineStr">
        <is>
          <t>Vendido</t>
        </is>
      </c>
      <c r="D11" s="4" t="inlineStr">
        <is>
          <t>8</t>
        </is>
      </c>
      <c r="E11" s="5" t="inlineStr">
        <is>
          <t>2.200,00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=HYPERLINK("https://www.leilaoonline.com.br/lote/detalhe/12784", "580")</f>
      </c>
      <c r="B12" s="4" t="s">
        <f>=HYPERLINK("https://www.leilaoonline.com.br/lote/detalhe/12784", " 2 KIT MUDAS DE COLHEDORAS, S/FR, UND IPAUSSU")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=HYPERLINK("https://www.leilaoonline.com.br/lote/detalhe/12785", "591")</f>
      </c>
      <c r="B13" s="4" t="s">
        <f>=HYPERLINK("https://www.leilaoonline.com.br/lote/detalhe/12785", " SECADOR DE AÇUCAR ROTATIVO  PIRATININGA, S/FR, UND IPAUSSU")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=HYPERLINK("https://www.leilaoonline.com.br/lote/detalhe/12783", "1342")</f>
      </c>
      <c r="B14" s="4" t="s">
        <f>=HYPERLINK("https://www.leilaoonline.com.br/lote/detalhe/12783", " CAMINHÃO VW 790S GUINCHO 1.0 T, FR92096/96312, ANO 1987, PLACA BWT3330, UND ZANIN")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=HYPERLINK("https://www.leilaoonline.com.br/lote/detalhe/12781", "1344")</f>
      </c>
      <c r="B15" s="4" t="s">
        <f>=HYPERLINK("https://www.leilaoonline.com.br/lote/detalhe/12781", " CARRETA DE ABRIGO FABR. PRÓPRIA, FR361999, UND ZANIN")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=HYPERLINK("https://www.leilaoonline.com.br/lote/detalhe/12782", "1345")</f>
      </c>
      <c r="B16" s="4" t="s">
        <f>=HYPERLINK("https://www.leilaoonline.com.br/lote/detalhe/12782", " CARRETA DE ABRIGO FABR. PROPRIA, FR362001, UND ZANIN")</f>
      </c>
      <c r="C16" s="4" t="inlineStr">
        <is>
          <t>Vendido</t>
        </is>
      </c>
      <c r="D16" s="4" t="inlineStr">
        <is>
          <t>17</t>
        </is>
      </c>
      <c r="E16" s="5" t="inlineStr">
        <is>
          <t>3.300,00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=HYPERLINK("https://www.leilaoonline.com.br/lote/detalhe/12658", "1347")</f>
      </c>
      <c r="B17" s="4" t="s">
        <f>=HYPERLINK("https://www.leilaoonline.com.br/lote/detalhe/12658", " CARROCERIA CANA PICADA RANDON, ANO 2007, FR17160, UND ZANIN")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=HYPERLINK("https://www.leilaoonline.com.br/lote/detalhe/12657", "1349")</f>
      </c>
      <c r="B18" s="4" t="s">
        <f>=HYPERLINK("https://www.leilaoonline.com.br/lote/detalhe/12657", "  GM/S10 ADVANTAGE CAB, DUPLA, ANO 2011, FR360034, PLACA EVC4574, UND ZANIN")</f>
      </c>
      <c r="C18" s="4" t="inlineStr">
        <is>
          <t>Vendido</t>
        </is>
      </c>
      <c r="D18" s="4" t="inlineStr">
        <is>
          <t>29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=HYPERLINK("https://www.leilaoonline.com.br/lote/detalhe/12779", "2363")</f>
      </c>
      <c r="B19" s="4" t="s">
        <f>=HYPERLINK("https://www.leilaoonline.com.br/lote/detalhe/12779", " 2 CENTRIFUGAS KONT 10 EM BOM ESTADO, PATR.072099, UND DIAMANTE")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=HYPERLINK("https://www.leilaoonline.com.br/lote/detalhe/12797", "3171")</f>
      </c>
      <c r="B20" s="4" t="s">
        <f>=HYPERLINK("https://www.leilaoonline.com.br/lote/detalhe/12797", " CARRETA DISTRIBUIDORA DE TORTA, FR103663, UND BARRA")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=HYPERLINK("https://www.leilaoonline.com.br/lote/detalhe/12319", "3193")</f>
      </c>
      <c r="B21" s="4" t="s">
        <f>=HYPERLINK("https://www.leilaoonline.com.br/lote/detalhe/12319", "CAMINHÃO SCANIA (SEM MOTOR)  R113 6X4 COM TANQUE, ANO 1996, FR97024/98650, PLACA BXJ1992, UND BARRA")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=HYPERLINK("https://www.leilaoonline.com.br/lote/detalhe/12787", "3210")</f>
      </c>
      <c r="B22" s="4" t="s">
        <f>=HYPERLINK("https://www.leilaoonline.com.br/lote/detalhe/12787", " DOLLY USICAMP, ANO 2008, FR56917, SEM DOCUMENTO, UND BARRA")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6.100,00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=HYPERLINK("https://www.leilaoonline.com.br/lote/detalhe/12824", "3212")</f>
      </c>
      <c r="B23" s="4" t="s">
        <f>=HYPERLINK("https://www.leilaoonline.com.br/lote/detalhe/12824", " GM/S10, ANO 2003, COMB. ALCOOL, FR71398, PLACA DFI3321, UND BARRA")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=HYPERLINK("https://www.leilaoonline.com.br/lote/detalhe/12682", "3224")</f>
      </c>
      <c r="B24" s="4" t="s">
        <f>=HYPERLINK("https://www.leilaoonline.com.br/lote/detalhe/12682", " 4 VIRABREQUIM DE COLHEDORA SEM USO, JOHN DEERE 8 LTS, S/FR, UND BARRA")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7.950,00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=HYPERLINK("https://www.leilaoonline.com.br/lote/detalhe/12681", "3229")</f>
      </c>
      <c r="B25" s="4" t="s">
        <f>=HYPERLINK("https://www.leilaoonline.com.br/lote/detalhe/12681", " CAMBIO 2219 MB E 3 BOMBAS DE ÓLEO MANUAL, S/FR, UND BARRA")</f>
      </c>
      <c r="C25" s="4" t="inlineStr">
        <is>
          <t>Vendido</t>
        </is>
      </c>
      <c r="D25" s="4" t="inlineStr">
        <is>
          <t>18</t>
        </is>
      </c>
      <c r="E25" s="5" t="inlineStr">
        <is>
          <t>1.950,00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=HYPERLINK("https://www.leilaoonline.com.br/lote/detalhe/12690", "3230")</f>
      </c>
      <c r="B26" s="4" t="s">
        <f>=HYPERLINK("https://www.leilaoonline.com.br/lote/detalhe/12690", " PLATOR DE EMBREAGEM, S/FR, UND BARRA")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=HYPERLINK("https://www.leilaoonline.com.br/lote/detalhe/12692", "3231")</f>
      </c>
      <c r="B27" s="4" t="s">
        <f>=HYPERLINK("https://www.leilaoonline.com.br/lote/detalhe/12692", " 30 EXTINTORES DIVERSOS MOD/TAMANHO, S/FR, UND BARRA")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=HYPERLINK("https://www.leilaoonline.com.br/lote/detalhe/12315", "3249")</f>
      </c>
      <c r="B28" s="4" t="s">
        <f>=HYPERLINK("https://www.leilaoonline.com.br/lote/detalhe/12315", "CARROCERIA COMBOIO, ANO 2010, FR98570, UND BARRA")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7.900,00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=HYPERLINK("https://www.leilaoonline.com.br/lote/detalhe/12316", "3250")</f>
      </c>
      <c r="B29" s="4" t="s">
        <f>=HYPERLINK("https://www.leilaoonline.com.br/lote/detalhe/12316", "CARROCERIA CP RODOLINEA, 8,0X4,3X2, 6M , ANO 2008, FR121870, IMOB.244763 , UND BARRA")</f>
      </c>
      <c r="C29" s="4" t="inlineStr">
        <is>
          <t>Vendido</t>
        </is>
      </c>
      <c r="D29" s="4" t="inlineStr">
        <is>
          <t>33</t>
        </is>
      </c>
      <c r="E29" s="5" t="inlineStr">
        <is>
          <t>5.950,00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=HYPERLINK("https://www.leilaoonline.com.br/lote/detalhe/12317", "3251")</f>
      </c>
      <c r="B30" s="4" t="s">
        <f>=HYPERLINK("https://www.leilaoonline.com.br/lote/detalhe/12317", "PRANCHA 3 EIXOS R/RANDON SR CT  AZUL, ANO 2012, FR70779, PLACA EYH6831, UND BARRA")</f>
      </c>
      <c r="C30" s="4" t="inlineStr">
        <is>
          <t>Vendido</t>
        </is>
      </c>
      <c r="D30" s="4" t="inlineStr">
        <is>
          <t>54</t>
        </is>
      </c>
      <c r="E30" s="5" t="inlineStr">
        <is>
          <t>71.500,00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=HYPERLINK("https://www.leilaoonline.com.br/lote/detalhe/12694", "3255")</f>
      </c>
      <c r="B31" s="4" t="s">
        <f>=HYPERLINK("https://www.leilaoonline.com.br/lote/detalhe/12694", " CAMINHÃO SCANIA /P124 CA 6X4NZ 360, ANO 2002, PLACA CQW4671, FR139153, IMOB. BAR2-255667-0, , UND BARRA")</f>
      </c>
      <c r="C31" s="4" t="inlineStr">
        <is>
          <t>Vendido</t>
        </is>
      </c>
      <c r="D31" s="4" t="inlineStr">
        <is>
          <t>38</t>
        </is>
      </c>
      <c r="E31" s="5" t="inlineStr">
        <is>
          <t>47.000,00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=HYPERLINK("https://www.leilaoonline.com.br/lote/detalhe/12689", "3256")</f>
      </c>
      <c r="B32" s="4" t="s">
        <f>=HYPERLINK("https://www.leilaoonline.com.br/lote/detalhe/12689", " CARRETA DISTISBUIDORA DE TORTA, ANO 2008, FR103660, UND BARRA")</f>
      </c>
      <c r="C32" s="4" t="inlineStr">
        <is>
          <t>Vendido</t>
        </is>
      </c>
      <c r="D32" s="4" t="inlineStr">
        <is>
          <t>11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=HYPERLINK("https://www.leilaoonline.com.br/lote/detalhe/12687", "3257")</f>
      </c>
      <c r="B33" s="4" t="s">
        <f>=HYPERLINK("https://www.leilaoonline.com.br/lote/detalhe/12687", " CARRETA DISTISBUIDORA DE TORTA, ANO 2003, FR103630, UND BARRA")</f>
      </c>
      <c r="C33" s="4" t="inlineStr">
        <is>
          <t>Vendido</t>
        </is>
      </c>
      <c r="D33" s="4" t="inlineStr">
        <is>
          <t>15</t>
        </is>
      </c>
      <c r="E33" s="5" t="inlineStr">
        <is>
          <t>2.650,00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=HYPERLINK("https://www.leilaoonline.com.br/lote/detalhe/12680", "3258")</f>
      </c>
      <c r="B34" s="4" t="s">
        <f>=HYPERLINK("https://www.leilaoonline.com.br/lote/detalhe/12680", " TRITURADOR DE PALHA TRITON, ANO 2008, FR103882, UND BARRA")</f>
      </c>
      <c r="C34" s="4" t="inlineStr">
        <is>
          <t>Vendido</t>
        </is>
      </c>
      <c r="D34" s="4" t="inlineStr">
        <is>
          <t>43</t>
        </is>
      </c>
      <c r="E34" s="5" t="inlineStr">
        <is>
          <t>5.500,00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=HYPERLINK("https://www.leilaoonline.com.br/lote/detalhe/12696", "3259")</f>
      </c>
      <c r="B35" s="4" t="s">
        <f>=HYPERLINK("https://www.leilaoonline.com.br/lote/detalhe/12696", " CAMINHONETE GM/ S10 ADVANTAGE D, ANO 2011, BRANCA, FR95183, PLACA ETF 2601, UND BARRA")</f>
      </c>
      <c r="C35" s="4" t="inlineStr">
        <is>
          <t>Vendido</t>
        </is>
      </c>
      <c r="D35" s="4" t="inlineStr">
        <is>
          <t>43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=HYPERLINK("https://www.leilaoonline.com.br/lote/detalhe/12695", "3260")</f>
      </c>
      <c r="B36" s="4" t="s">
        <f>=HYPERLINK("https://www.leilaoonline.com.br/lote/detalhe/12695", " CAMINHONETE GM/ S10 COLINA 2.8 S 4X4, COMB. DIESEL, ANO/MOD 2009/2010, FR95181, PLACA EAJ8912,UND BARRA")</f>
      </c>
      <c r="C36" s="4" t="inlineStr">
        <is>
          <t>Vendido</t>
        </is>
      </c>
      <c r="D36" s="4" t="inlineStr">
        <is>
          <t>62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=HYPERLINK("https://www.leilaoonline.com.br/lote/detalhe/12693", "3261")</f>
      </c>
      <c r="B37" s="4" t="s">
        <f>=HYPERLINK("https://www.leilaoonline.com.br/lote/detalhe/12693", " CAMINHONETE GM/ S10 ADVANTAGE D, ANO 2011, BRANCA, FR95184, PLACA  ETF2602, UND BARRA")</f>
      </c>
      <c r="C37" s="4" t="inlineStr">
        <is>
          <t>Vendido</t>
        </is>
      </c>
      <c r="D37" s="4" t="inlineStr">
        <is>
          <t>44</t>
        </is>
      </c>
      <c r="E37" s="5" t="inlineStr">
        <is>
          <t>16.500,00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=HYPERLINK("https://www.leilaoonline.com.br/lote/detalhe/12685", "3262")</f>
      </c>
      <c r="B38" s="4" t="s">
        <f>=HYPERLINK("https://www.leilaoonline.com.br/lote/detalhe/12685", " IMPLEMENTO PREP SOLO MAFES PENTA, FR134052, UND BARRA")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3.550,00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=HYPERLINK("https://www.leilaoonline.com.br/lote/detalhe/12677", "3263")</f>
      </c>
      <c r="B39" s="4" t="s">
        <f>=HYPERLINK("https://www.leilaoonline.com.br/lote/detalhe/12677", " CAIXOTE/ CARROCERIA, RODOLINEA , CANA PICADA, ANO 2007, FR99206, UND BARRA")</f>
      </c>
      <c r="C39" s="4" t="inlineStr">
        <is>
          <t>Vendido</t>
        </is>
      </c>
      <c r="D39" s="4" t="inlineStr">
        <is>
          <t>32</t>
        </is>
      </c>
      <c r="E39" s="5" t="inlineStr">
        <is>
          <t>6.050,00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=HYPERLINK("https://www.leilaoonline.com.br/lote/detalhe/12360", "3283")</f>
      </c>
      <c r="B40" s="4" t="s">
        <f>=HYPERLINK("https://www.leilaoonline.com.br/lote/detalhe/12360", "GRADE LEVE COM 32 DISCOS DIAM 800MM , ANO 1998, FR103152, UND BARRA")</f>
      </c>
      <c r="C40" s="4" t="inlineStr">
        <is>
          <t>Vendido</t>
        </is>
      </c>
      <c r="D40" s="4" t="inlineStr">
        <is>
          <t>28</t>
        </is>
      </c>
      <c r="E40" s="5" t="inlineStr">
        <is>
          <t>5.400,00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=HYPERLINK("https://www.leilaoonline.com.br/lote/detalhe/12361", "3284")</f>
      </c>
      <c r="B41" s="4" t="s">
        <f>=HYPERLINK("https://www.leilaoonline.com.br/lote/detalhe/12361", " 50 BOMBAS PROPULSORAS APROXIMADAMENTE DE ÓLEO/GRAXA E 1 CAPELA ANTIGA SPPENCER, S/FR, UND BARRA")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=HYPERLINK("https://www.leilaoonline.com.br/lote/detalhe/12362", "3285")</f>
      </c>
      <c r="B42" s="4" t="s">
        <f>=HYPERLINK("https://www.leilaoonline.com.br/lote/detalhe/12362", "TANQUE DE AÇO CARBONO, FR96408 CAPACIDADE 15 MIL LITROS APROXIMADAMENTE, UND BARRA")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8.350,00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=HYPERLINK("https://www.leilaoonline.com.br/lote/detalhe/12363", "3286")</f>
      </c>
      <c r="B43" s="4" t="s">
        <f>=HYPERLINK("https://www.leilaoonline.com.br/lote/detalhe/12363", "2 MOTORES RECONDICIONADOS JD 8 LITROS DIESEL, RECONDICIONADOS, S/FR, UND BARRA")</f>
      </c>
      <c r="C43" s="4" t="inlineStr">
        <is>
          <t>Vendido</t>
        </is>
      </c>
      <c r="D43" s="4" t="inlineStr">
        <is>
          <t>33</t>
        </is>
      </c>
      <c r="E43" s="5" t="inlineStr">
        <is>
          <t>7.750,00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=HYPERLINK("https://www.leilaoonline.com.br/lote/detalhe/12365", "3287")</f>
      </c>
      <c r="B44" s="4" t="s">
        <f>=HYPERLINK("https://www.leilaoonline.com.br/lote/detalhe/12365", "CARRETA DE ABRIGO ÁREA DE VIVENCIA, FR106705, UND BARRA")</f>
      </c>
      <c r="C44" s="4" t="inlineStr">
        <is>
          <t>Vendido</t>
        </is>
      </c>
      <c r="D44" s="4" t="inlineStr">
        <is>
          <t>28</t>
        </is>
      </c>
      <c r="E44" s="5" t="inlineStr">
        <is>
          <t>4.400,00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=HYPERLINK("https://www.leilaoonline.com.br/lote/detalhe/12367", "3289")</f>
      </c>
      <c r="B45" s="4" t="s">
        <f>=HYPERLINK("https://www.leilaoonline.com.br/lote/detalhe/12367", "REBOQUE RODOVIÁRIA 7,60M, COM TANQUE,PLACA BWQ5394,  ANO 1984, FR96505, UND BARRA")</f>
      </c>
      <c r="C45" s="4" t="inlineStr">
        <is>
          <t>Vendido</t>
        </is>
      </c>
      <c r="D45" s="4" t="inlineStr">
        <is>
          <t>40</t>
        </is>
      </c>
      <c r="E45" s="5" t="inlineStr">
        <is>
          <t>6.850,00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=HYPERLINK("https://www.leilaoonline.com.br/lote/detalhe/12368", "3290")</f>
      </c>
      <c r="B46" s="4" t="s">
        <f>=HYPERLINK("https://www.leilaoonline.com.br/lote/detalhe/12368", "CARROCERIA COMBOIO, ANO 2010, FR98571, UND BARRA")</f>
      </c>
      <c r="C46" s="4" t="inlineStr">
        <is>
          <t>Vendido</t>
        </is>
      </c>
      <c r="D46" s="4" t="inlineStr">
        <is>
          <t>68</t>
        </is>
      </c>
      <c r="E46" s="5" t="inlineStr">
        <is>
          <t>11.950,00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=HYPERLINK("https://www.leilaoonline.com.br/lote/detalhe/12369", "3291")</f>
      </c>
      <c r="B47" s="4" t="s">
        <f>=HYPERLINK("https://www.leilaoonline.com.br/lote/detalhe/12369", "SEMI-REBOQUE SR/USICAMP 12,50M CANA, ANO 2008, FR96266, PLACA EAJ8471, UND BARRA")</f>
      </c>
      <c r="C47" s="4" t="inlineStr">
        <is>
          <t>Vendido</t>
        </is>
      </c>
      <c r="D47" s="4" t="inlineStr">
        <is>
          <t>56</t>
        </is>
      </c>
      <c r="E47" s="5" t="inlineStr">
        <is>
          <t>33.750,00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=HYPERLINK("https://www.leilaoonline.com.br/lote/detalhe/12318", "3296")</f>
      </c>
      <c r="B48" s="4" t="s">
        <f>=HYPERLINK("https://www.leilaoonline.com.br/lote/detalhe/12318", "GRADE ARADORA  COM 16 DISCOS 71CM ESPAÇO 45CM, FR103103, ANO 1992, UND BARRA")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3.150,00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=HYPERLINK("https://www.leilaoonline.com.br/lote/detalhe/12904", "3297")</f>
      </c>
      <c r="B49" s="4" t="s">
        <f>=HYPERLINK("https://www.leilaoonline.com.br/lote/detalhe/12904", "CAMINHÃO VW/24.220 S/ IMPLEMENTO, ANO 1992 MOD. 1993, PLACA BWT3166, FR96410, IMOB BAR2-60773-0 , UND. BARRA ")</f>
      </c>
      <c r="C49" s="4" t="inlineStr">
        <is>
          <t>Vendido</t>
        </is>
      </c>
      <c r="D49" s="4" t="inlineStr">
        <is>
          <t>31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=HYPERLINK("https://www.leilaoonline.com.br/lote/detalhe/12826", "4607")</f>
      </c>
      <c r="B50" s="4" t="s">
        <f>=HYPERLINK("https://www.leilaoonline.com.br/lote/detalhe/12826", " CARRETA DE SERVIÇOS DIVERSOS, FR57286,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=HYPERLINK("https://www.leilaoonline.com.br/lote/detalhe/12786", "4611")</f>
      </c>
      <c r="B51" s="4" t="s">
        <f>=HYPERLINK("https://www.leilaoonline.com.br/lote/detalhe/12786", " CAMINHÃO VOLKSWAGEM 31.320 CNC 6X4, ANO 2010 FR58631 PLACA EJU4371,  LOC. COSTA PINTO/SP ")</f>
      </c>
      <c r="C51" s="4" t="inlineStr">
        <is>
          <t>Não vendido</t>
        </is>
      </c>
      <c r="D51" s="4" t="inlineStr">
        <is>
          <t>58</t>
        </is>
      </c>
      <c r="E51" s="5" t="inlineStr">
        <is>
          <t>49.500,00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=HYPERLINK("https://www.leilaoonline.com.br/lote/detalhe/12645", "4620")</f>
      </c>
      <c r="B52" s="4" t="s">
        <f>=HYPERLINK("https://www.leilaoonline.com.br/lote/detalhe/12645", " TRATOR MASSEY FERGUSSON 5275 4X4, ANO 2004, FR51360, UND. COSTA PINTO ")</f>
      </c>
      <c r="C52" s="4" t="inlineStr">
        <is>
          <t>Vendido</t>
        </is>
      </c>
      <c r="D52" s="4" t="inlineStr">
        <is>
          <t>87</t>
        </is>
      </c>
      <c r="E52" s="5" t="inlineStr">
        <is>
          <t>33.500,00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=HYPERLINK("https://www.leilaoonline.com.br/lote/detalhe/12642", "4622")</f>
      </c>
      <c r="B53" s="4" t="s">
        <f>=HYPERLINK("https://www.leilaoonline.com.br/lote/detalhe/12642", " TRATOR MASSEY FERGUSON 275 4X2, ANO 2001, FR139312, UND. COSTA PINTO ")</f>
      </c>
      <c r="C53" s="4" t="inlineStr">
        <is>
          <t>Vendido</t>
        </is>
      </c>
      <c r="D53" s="4" t="inlineStr">
        <is>
          <t>72</t>
        </is>
      </c>
      <c r="E53" s="5" t="inlineStr">
        <is>
          <t>34.750,00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=HYPERLINK("https://www.leilaoonline.com.br/lote/detalhe/12872", "4623")</f>
      </c>
      <c r="B54" s="4" t="s">
        <f>=HYPERLINK("https://www.leilaoonline.com.br/lote/detalhe/12872", "PLAINA COM MOTOR, S/FR, UND COSTA PINTO")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=HYPERLINK("https://www.leilaoonline.com.br/lote/detalhe/12873", "4624")</f>
      </c>
      <c r="B55" s="4" t="s">
        <f>=HYPERLINK("https://www.leilaoonline.com.br/lote/detalhe/12873", "PLAINA COM MOTOR, S/FR, UND COSTA PINTO")</f>
      </c>
      <c r="C55" s="4" t="inlineStr">
        <is>
          <t>Vendido</t>
        </is>
      </c>
      <c r="D55" s="4" t="inlineStr">
        <is>
          <t>7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=HYPERLINK("https://www.leilaoonline.com.br/lote/detalhe/12637", "4625")</f>
      </c>
      <c r="B56" s="4" t="s">
        <f>=HYPERLINK("https://www.leilaoonline.com.br/lote/detalhe/12637", " CARROCERIA COMBOIO, FR57570, UND. COSTA PINTO")</f>
      </c>
      <c r="C56" s="4" t="inlineStr">
        <is>
          <t>Vendido</t>
        </is>
      </c>
      <c r="D56" s="4" t="inlineStr">
        <is>
          <t>42</t>
        </is>
      </c>
      <c r="E56" s="5" t="inlineStr">
        <is>
          <t>7.000,00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=HYPERLINK("https://www.leilaoonline.com.br/lote/detalhe/12648", "4626")</f>
      </c>
      <c r="B57" s="4" t="s">
        <f>=HYPERLINK("https://www.leilaoonline.com.br/lote/detalhe/12648", " CARROCERIA COMBOIO, FR57576, UND. COSTA PINTO")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12.550,00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=HYPERLINK("https://www.leilaoonline.com.br/lote/detalhe/12611", "4628")</f>
      </c>
      <c r="B58" s="4" t="s">
        <f>=HYPERLINK("https://www.leilaoonline.com.br/lote/detalhe/12611", "  CAMINHÃO VW/15.180 EURO3 WORKER, COMBOIO, ANO 2010, FR52518, PLACA EJU3521, UND. COSTA PINTO ")</f>
      </c>
      <c r="C58" s="4" t="inlineStr">
        <is>
          <t>Vendido</t>
        </is>
      </c>
      <c r="D58" s="4" t="inlineStr">
        <is>
          <t>66</t>
        </is>
      </c>
      <c r="E58" s="5" t="inlineStr">
        <is>
          <t>45.000,00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=HYPERLINK("https://www.leilaoonline.com.br/lote/detalhe/12633", "4629")</f>
      </c>
      <c r="B59" s="4" t="s">
        <f>=HYPERLINK("https://www.leilaoonline.com.br/lote/detalhe/12633", "  CAMINHÃO M.BENZ/L 2213, ANO 1981, FR52252, PLACA BQF2618, LOC. UND COSTA PINTO")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=HYPERLINK("https://www.leilaoonline.com.br/lote/detalhe/12630", "4634")</f>
      </c>
      <c r="B60" s="4" t="s">
        <f>=HYPERLINK("https://www.leilaoonline.com.br/lote/detalhe/12630", " REBOQUE FNV, SR CA 7,60 M, ANO 2007, PLACA DTP7135, FR10217, UND COSTA PINTO")</f>
      </c>
      <c r="C60" s="4" t="inlineStr">
        <is>
          <t>Vendido</t>
        </is>
      </c>
      <c r="D60" s="4" t="inlineStr">
        <is>
          <t>27</t>
        </is>
      </c>
      <c r="E60" s="5" t="inlineStr">
        <is>
          <t>7.350,00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=HYPERLINK("https://www.leilaoonline.com.br/lote/detalhe/12628", "4635")</f>
      </c>
      <c r="B61" s="4" t="s">
        <f>=HYPERLINK("https://www.leilaoonline.com.br/lote/detalhe/12628", " REBOQUE RANDOM RQ CA 8,00 M, ANO 2007, PLACA DTP7134, FR10216, UND COSTA PINTO")</f>
      </c>
      <c r="C61" s="4" t="inlineStr">
        <is>
          <t>Vendido</t>
        </is>
      </c>
      <c r="D61" s="4" t="inlineStr">
        <is>
          <t>38</t>
        </is>
      </c>
      <c r="E61" s="5" t="inlineStr">
        <is>
          <t>8.350,00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=HYPERLINK("https://www.leilaoonline.com.br/lote/detalhe/12594", "4636")</f>
      </c>
      <c r="B62" s="4" t="s">
        <f>=HYPERLINK("https://www.leilaoonline.com.br/lote/detalhe/12594", " REBOQUE RANDOM RQ CA 12,5 M, ANO 2012, PLACA FDA2491, FR22592, UND COSTA PINTO")</f>
      </c>
      <c r="C62" s="4" t="inlineStr">
        <is>
          <t>Vendido</t>
        </is>
      </c>
      <c r="D62" s="4" t="inlineStr">
        <is>
          <t>73</t>
        </is>
      </c>
      <c r="E62" s="5" t="inlineStr">
        <is>
          <t>50.750,00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=HYPERLINK("https://www.leilaoonline.com.br/lote/detalhe/12619", "4640")</f>
      </c>
      <c r="B63" s="4" t="s">
        <f>=HYPERLINK("https://www.leilaoonline.com.br/lote/detalhe/12619", " S. REBOQUE USICAMP 12,50 M, ANO 2008, PLACA EDO7153, FR139632, UND COSTA PINTO")</f>
      </c>
      <c r="C63" s="4" t="inlineStr">
        <is>
          <t>Vendido</t>
        </is>
      </c>
      <c r="D63" s="4" t="inlineStr">
        <is>
          <t>68</t>
        </is>
      </c>
      <c r="E63" s="5" t="inlineStr">
        <is>
          <t>36.500,00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=HYPERLINK("https://www.leilaoonline.com.br/lote/detalhe/12650", "4641")</f>
      </c>
      <c r="B64" s="4" t="s">
        <f>=HYPERLINK("https://www.leilaoonline.com.br/lote/detalhe/12650", "  1 BAÚ METALICO, S/FR, UND. COSTA PINTO 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=HYPERLINK("https://www.leilaoonline.com.br/lote/detalhe/12652", "4643")</f>
      </c>
      <c r="B65" s="4" t="s">
        <f>=HYPERLINK("https://www.leilaoonline.com.br/lote/detalhe/12652", " 2 ADUBADEIRA MARCA JUMIL MODELO JM3520SH, IMOB BAR2-188098-0/160043-0, UND. COSTA PINTO")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6.550,00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=HYPERLINK("https://www.leilaoonline.com.br/lote/detalhe/12640", "4644")</f>
      </c>
      <c r="B66" s="4" t="s">
        <f>=HYPERLINK("https://www.leilaoonline.com.br/lote/detalhe/12640", " 3 ADUBADEIRA MARCA JUMIL MODELO JM3520SH, IMOB BAR2-160042-0/188100-0/188099-0, UND. COSTA PINTO")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2.800,00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=HYPERLINK("https://www.leilaoonline.com.br/lote/detalhe/12641", "4645")</f>
      </c>
      <c r="B67" s="4" t="s">
        <f>=HYPERLINK("https://www.leilaoonline.com.br/lote/detalhe/12641", " HIDROROL DE VINHAÇA, SF 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=HYPERLINK("https://www.leilaoonline.com.br/lote/detalhe/12638", "4646")</f>
      </c>
      <c r="B68" s="4" t="s">
        <f>=HYPERLINK("https://www.leilaoonline.com.br/lote/detalhe/12638", " TRANSBORDO SMR 10500 10T, FR 55013, UND. COSTA PINTO")</f>
      </c>
      <c r="C68" s="4" t="inlineStr">
        <is>
          <t>Vendido</t>
        </is>
      </c>
      <c r="D68" s="4" t="inlineStr">
        <is>
          <t>3</t>
        </is>
      </c>
      <c r="E68" s="5" t="inlineStr">
        <is>
          <t>2.350,00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=HYPERLINK("https://www.leilaoonline.com.br/lote/detalhe/12644", "4648")</f>
      </c>
      <c r="B69" s="4" t="s">
        <f>=HYPERLINK("https://www.leilaoonline.com.br/lote/detalhe/12644", " MOTONIVELADORA SEM MOTOR GR 180,ANO 2013,  FR 50219, UND. COSTA PINTO")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=HYPERLINK("https://www.leilaoonline.com.br/lote/detalhe/12610", "4649")</f>
      </c>
      <c r="B70" s="4" t="s">
        <f>=HYPERLINK("https://www.leilaoonline.com.br/lote/detalhe/12610", "  CAMINHÃO M.BENZ/L 2213 CARROCERIA TRANSBORDO, ANO 1981, FR139220, PLACA BQP0743, UND COSTA PINTO")</f>
      </c>
      <c r="C70" s="4" t="inlineStr">
        <is>
          <t>Não vendido</t>
        </is>
      </c>
      <c r="D70" s="4" t="inlineStr">
        <is>
          <t>27</t>
        </is>
      </c>
      <c r="E70" s="5" t="inlineStr">
        <is>
          <t>19.000,00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=HYPERLINK("https://www.leilaoonline.com.br/lote/detalhe/12651", "4650")</f>
      </c>
      <c r="B71" s="4" t="s">
        <f>=HYPERLINK("https://www.leilaoonline.com.br/lote/detalhe/12651", " 14 VIGAS H, 11 VIGAS 10 M, 2 VIGAS 5 M, SF, UND. COSTA PINTO")</f>
      </c>
      <c r="C71" s="4" t="inlineStr">
        <is>
          <t>Não vendido</t>
        </is>
      </c>
      <c r="D71" s="4" t="inlineStr">
        <is>
          <t>68</t>
        </is>
      </c>
      <c r="E71" s="5" t="inlineStr">
        <is>
          <t>14.050,00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=HYPERLINK("https://www.leilaoonline.com.br/lote/detalhe/12659", "4651")</f>
      </c>
      <c r="B72" s="4" t="s">
        <f>=HYPERLINK("https://www.leilaoonline.com.br/lote/detalhe/12659", " MOVEIS DIVERSOS, S/FR, ( ARMARIO,  CADEIRAS GIRATÓRIAS,BEBEDOUROS, BALÇÃO ,  DESCRITIVO ABAIXO),  UND COSTA PINTO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=HYPERLINK("https://www.leilaoonline.com.br/lote/detalhe/12639", "4652")</f>
      </c>
      <c r="B73" s="4" t="s">
        <f>=HYPERLINK("https://www.leilaoonline.com.br/lote/detalhe/12639", " GRADE PESADA COM 22 DISCOS, SF , UND. COSTA PINTO")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=HYPERLINK("https://www.leilaoonline.com.br/lote/detalhe/12655", "4653")</f>
      </c>
      <c r="B74" s="4" t="s">
        <f>=HYPERLINK("https://www.leilaoonline.com.br/lote/detalhe/12655", " TANQUE DE AÇO VERTICAL, SF, UND. COSTA PINTO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=HYPERLINK("https://www.leilaoonline.com.br/lote/detalhe/12632", "4654")</f>
      </c>
      <c r="B75" s="4" t="s">
        <f>=HYPERLINK("https://www.leilaoonline.com.br/lote/detalhe/12632", " EXTINTORES( APROX. 40 UNIDADES ), S/FR, UND. COSTA PINTO")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=HYPERLINK("https://www.leilaoonline.com.br/lote/detalhe/12631", "4655")</f>
      </c>
      <c r="B76" s="4" t="s">
        <f>=HYPERLINK("https://www.leilaoonline.com.br/lote/detalhe/12631", " 9 BOMBAS DE ABASTECIMENTO DE POSTO, IMOB. BAR2-139103-0, UND. COSTA PINTO ")</f>
      </c>
      <c r="C76" s="4" t="inlineStr">
        <is>
          <t>Vendido</t>
        </is>
      </c>
      <c r="D76" s="4" t="inlineStr">
        <is>
          <t>16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=HYPERLINK("https://www.leilaoonline.com.br/lote/detalhe/12653", "4656")</f>
      </c>
      <c r="B77" s="4" t="s">
        <f>=HYPERLINK("https://www.leilaoonline.com.br/lote/detalhe/12653", " 3 TANQUES AÇO, HORIZONTAL P/OLEO, CAPAC. 1.000 L, SF, UND. COSTA PINTO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=HYPERLINK("https://www.leilaoonline.com.br/lote/detalhe/12627", "4658")</f>
      </c>
      <c r="B78" s="4" t="s">
        <f>=HYPERLINK("https://www.leilaoonline.com.br/lote/detalhe/12627", " 5 MAQUINAS DE SOLDA PORTATIL, 1 ESMERILHADEIRA 7", ( 3 MAKITA/ 2 BOSCH ), UND. COSTA PINTO 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=HYPERLINK("https://www.leilaoonline.com.br/lote/detalhe/12629", "4659")</f>
      </c>
      <c r="B79" s="4" t="s">
        <f>=HYPERLINK("https://www.leilaoonline.com.br/lote/detalhe/12629", " 1 MOTOR 150 CV, SEM USO. IMOB. 139571,UND. COSTA PINTO ")</f>
      </c>
      <c r="C79" s="4" t="inlineStr">
        <is>
          <t>Não vendido</t>
        </is>
      </c>
      <c r="D79" s="4" t="inlineStr">
        <is>
          <t>43</t>
        </is>
      </c>
      <c r="E79" s="5" t="inlineStr">
        <is>
          <t>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=HYPERLINK("https://www.leilaoonline.com.br/lote/detalhe/12649", "4660")</f>
      </c>
      <c r="B80" s="4" t="s">
        <f>=HYPERLINK("https://www.leilaoonline.com.br/lote/detalhe/12649", " 6 MOTORES WEG, IMOB, 140649/211933/141847/142080 - 175805/142009, UND COSTA PINTO")</f>
      </c>
      <c r="C80" s="4" t="inlineStr">
        <is>
          <t>Não vendido</t>
        </is>
      </c>
      <c r="D80" s="4" t="inlineStr">
        <is>
          <t>26</t>
        </is>
      </c>
      <c r="E80" s="5" t="inlineStr">
        <is>
          <t>2.800,00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=HYPERLINK("https://www.leilaoonline.com.br/lote/detalhe/12647", "4661")</f>
      </c>
      <c r="B81" s="4" t="s">
        <f>=HYPERLINK("https://www.leilaoonline.com.br/lote/detalhe/12647", " 1 VARIADOR 60 CV, 3 MOTORES WEG 1 DE 20 CV E 2 10 CV , IMOB. 142010/20839/142364/137779, UND COSTA PINTO")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=HYPERLINK("https://www.leilaoonline.com.br/lote/detalhe/12654", "4662")</f>
      </c>
      <c r="B82" s="4" t="s">
        <f>=HYPERLINK("https://www.leilaoonline.com.br/lote/detalhe/12654", " MOTOR ELETRICO 55 CV, SF, UND. COSTA PINTO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=HYPERLINK("https://www.leilaoonline.com.br/lote/detalhe/12656", "4664")</f>
      </c>
      <c r="B83" s="4" t="s">
        <f>=HYPERLINK("https://www.leilaoonline.com.br/lote/detalhe/12656", " 2 CENTRIFUGAS DE VINHO MAUSA 75 KM, FR 058110,  UND. COSTA PINTO ")</f>
      </c>
      <c r="C83" s="4" t="inlineStr">
        <is>
          <t>Vendido</t>
        </is>
      </c>
      <c r="D83" s="4" t="inlineStr">
        <is>
          <t>13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=HYPERLINK("https://www.leilaoonline.com.br/lote/detalhe/12603", "4665")</f>
      </c>
      <c r="B84" s="4" t="s">
        <f>=HYPERLINK("https://www.leilaoonline.com.br/lote/detalhe/12603", " 2 CENTRIFUGA DE VINHO MAUSA, 75 KW, FR58120, UND. COSTA PINTO")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1.450,00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=HYPERLINK("https://www.leilaoonline.com.br/lote/detalhe/12868", "4666")</f>
      </c>
      <c r="B85" s="4" t="s">
        <f>=HYPERLINK("https://www.leilaoonline.com.br/lote/detalhe/12868", "SERRA COM MOTOR E DISCO,S/FR, UND COSTA PINTO")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=HYPERLINK("https://www.leilaoonline.com.br/lote/detalhe/12869", "4667")</f>
      </c>
      <c r="B86" s="4" t="s">
        <f>=HYPERLINK("https://www.leilaoonline.com.br/lote/detalhe/12869", "PLAINA COMPLETA COM MOTOR E DISCO, S/FR, UND COSTA PINTO")</f>
      </c>
      <c r="C86" s="4" t="inlineStr">
        <is>
          <t>Não vendido</t>
        </is>
      </c>
      <c r="D86" s="4" t="inlineStr">
        <is>
          <t>14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=HYPERLINK("https://www.leilaoonline.com.br/lote/detalhe/12870", "4668")</f>
      </c>
      <c r="B87" s="4" t="s">
        <f>=HYPERLINK("https://www.leilaoonline.com.br/lote/detalhe/12870", "CAMINHÃO VW/BMB31.320 CNC CM, ANO 2010, BRANCA, PLACA EJU4361, FR58634, UND COSTA PINTO")</f>
      </c>
      <c r="C87" s="4" t="inlineStr">
        <is>
          <t>Não vendido</t>
        </is>
      </c>
      <c r="D87" s="4" t="inlineStr">
        <is>
          <t>60</t>
        </is>
      </c>
      <c r="E87" s="5" t="inlineStr">
        <is>
          <t>47.500,00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=HYPERLINK("https://www.leilaoonline.com.br/lote/detalhe/12956", "4673")</f>
      </c>
      <c r="B88" s="4" t="s">
        <f>=HYPERLINK("https://www.leilaoonline.com.br/lote/detalhe/12956", "1 BALANÇA DE FLUXO EPM TECNOLOGIA SP600 ( PAROU FUNCIONANDO) SF, LOC. COSTA PINTO ")</f>
      </c>
      <c r="C88" s="4" t="inlineStr">
        <is>
          <t>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=HYPERLINK("https://www.leilaoonline.com.br/lote/detalhe/12874", "4675")</f>
      </c>
      <c r="B89" s="4" t="s">
        <f>=HYPERLINK("https://www.leilaoonline.com.br/lote/detalhe/12874", "SUCATA ELÉTRICA DIVERSAS, S/FR, UND COSTA PINTO")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=HYPERLINK("https://www.leilaoonline.com.br/lote/detalhe/12875", "4676")</f>
      </c>
      <c r="B90" s="4" t="s">
        <f>=HYPERLINK("https://www.leilaoonline.com.br/lote/detalhe/12875", "EQUIPAMENTO DIVERSOS DE INSTRUMENTAÇÃO, S/FR, UND COSTA PINTO")</f>
      </c>
      <c r="C90" s="4" t="inlineStr">
        <is>
          <t>Vendido</t>
        </is>
      </c>
      <c r="D90" s="4" t="inlineStr">
        <is>
          <t>48</t>
        </is>
      </c>
      <c r="E90" s="5" t="inlineStr">
        <is>
          <t>5.000,00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=HYPERLINK("https://www.leilaoonline.com.br/lote/detalhe/12866", "4677")</f>
      </c>
      <c r="B91" s="4" t="s">
        <f>=HYPERLINK("https://www.leilaoonline.com.br/lote/detalhe/12866", "CAMINHÃO VW/15.180 EURO3 WORKER CARROCERIA COMBOIO, ANO/MOD 2008/2009, PLACA DXP 4634, FR34090, UND COSTA PINTO")</f>
      </c>
      <c r="C91" s="4" t="inlineStr">
        <is>
          <t>Vendido</t>
        </is>
      </c>
      <c r="D91" s="4" t="inlineStr">
        <is>
          <t>53</t>
        </is>
      </c>
      <c r="E91" s="5" t="inlineStr">
        <is>
          <t>44.500,00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=HYPERLINK("https://www.leilaoonline.com.br/lote/detalhe/12871", "4678")</f>
      </c>
      <c r="B92" s="4" t="s">
        <f>=HYPERLINK("https://www.leilaoonline.com.br/lote/detalhe/12871", "RODAS DE FERRO APROXIMADAMENTE 100, S/FR, UND COSTA PINTO")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=HYPERLINK("https://www.leilaoonline.com.br/lote/detalhe/12815", "5491")</f>
      </c>
      <c r="B93" s="4" t="s">
        <f>=HYPERLINK("https://www.leilaoonline.com.br/lote/detalhe/12815", " TRANSBORDO SANTAL 8T, FR91321, UND BONFIM")</f>
      </c>
      <c r="C93" s="4" t="inlineStr">
        <is>
          <t>Vendido</t>
        </is>
      </c>
      <c r="D93" s="4" t="inlineStr">
        <is>
          <t>1</t>
        </is>
      </c>
      <c r="E93" s="5" t="inlineStr">
        <is>
          <t>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=HYPERLINK("https://www.leilaoonline.com.br/lote/detalhe/12822", "5536")</f>
      </c>
      <c r="B94" s="4" t="s">
        <f>=HYPERLINK("https://www.leilaoonline.com.br/lote/detalhe/12822", " TRANSBORDO SMR 10500 10 T, ANO 2008, FR123709, UND BONFIM")</f>
      </c>
      <c r="C94" s="4" t="inlineStr">
        <is>
          <t>Vendido</t>
        </is>
      </c>
      <c r="D94" s="4" t="inlineStr">
        <is>
          <t>9</t>
        </is>
      </c>
      <c r="E94" s="5" t="inlineStr">
        <is>
          <t>2.950,00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=HYPERLINK("https://www.leilaoonline.com.br/lote/detalhe/12821", "5537")</f>
      </c>
      <c r="B95" s="4" t="s">
        <f>=HYPERLINK("https://www.leilaoonline.com.br/lote/detalhe/12821", " TRANSBORDO SMR 10500 10 T, ANO 2013, FR123719, UND BONFIM")</f>
      </c>
      <c r="C95" s="4" t="inlineStr">
        <is>
          <t>Vendido</t>
        </is>
      </c>
      <c r="D95" s="4" t="inlineStr">
        <is>
          <t>15</t>
        </is>
      </c>
      <c r="E95" s="5" t="inlineStr">
        <is>
          <t>3.100,00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=HYPERLINK("https://www.leilaoonline.com.br/lote/detalhe/12820", "5560")</f>
      </c>
      <c r="B96" s="4" t="s">
        <f>=HYPERLINK("https://www.leilaoonline.com.br/lote/detalhe/12820", " REBOQUE USICAMP 7,80 M, ANO 2003, FR173807, PLACA BNB9858, UND BONFIM")</f>
      </c>
      <c r="C96" s="4" t="inlineStr">
        <is>
          <t>Vendido</t>
        </is>
      </c>
      <c r="D96" s="4" t="inlineStr">
        <is>
          <t>15</t>
        </is>
      </c>
      <c r="E96" s="5" t="inlineStr">
        <is>
          <t>6.250,00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=HYPERLINK("https://www.leilaoonline.com.br/lote/detalhe/12592", "5570")</f>
      </c>
      <c r="B97" s="4" t="s">
        <f>=HYPERLINK("https://www.leilaoonline.com.br/lote/detalhe/12592", "  PRANCHA 2 EIXOS SR/RANDON, ANO 1987, FR64021 , PLACA BQN1537, UND. BONFIM ")</f>
      </c>
      <c r="C97" s="4" t="inlineStr">
        <is>
          <t>Vendido</t>
        </is>
      </c>
      <c r="D97" s="4" t="inlineStr">
        <is>
          <t>12</t>
        </is>
      </c>
      <c r="E97" s="5" t="inlineStr">
        <is>
          <t>31.500,00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=HYPERLINK("https://www.leilaoonline.com.br/lote/detalhe/12626", "5571")</f>
      </c>
      <c r="B98" s="4" t="s">
        <f>=HYPERLINK("https://www.leilaoonline.com.br/lote/detalhe/12626", " TRANSBORDO SANTAL 12 T, ANO 2008 , FR 139240, UND. BONFIM 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3.100,00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=HYPERLINK("https://www.leilaoonline.com.br/lote/detalhe/12636", "5572")</f>
      </c>
      <c r="B99" s="4" t="s">
        <f>=HYPERLINK("https://www.leilaoonline.com.br/lote/detalhe/12636", " TRANSBORDO ATA10500 10 T, ANO 2007, FR 123695, UND. BONFIM 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2.350,00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=HYPERLINK("https://www.leilaoonline.com.br/lote/detalhe/12587", "5573")</f>
      </c>
      <c r="B100" s="4" t="s">
        <f>=HYPERLINK("https://www.leilaoonline.com.br/lote/detalhe/12587", "  REBOQUE FNV-FRUEHAUF  7,60, ANO 1981,  FR 133001,PLACA BKE6431, UND BONFIM 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2.350,00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=HYPERLINK("https://www.leilaoonline.com.br/lote/detalhe/12810", "6000")</f>
      </c>
      <c r="B101" s="4" t="s">
        <f>=HYPERLINK("https://www.leilaoonline.com.br/lote/detalhe/12810", "1 TRANSFORMADOR DE ENERGIA ESPECIFICAÇÕES 75 KVA - ÓLEO - 380/220 V  - UND IRANI")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=HYPERLINK("https://www.leilaoonline.com.br/lote/detalhe/12811", "6001")</f>
      </c>
      <c r="B102" s="4" t="s">
        <f>=HYPERLINK("https://www.leilaoonline.com.br/lote/detalhe/12811", "1 GERADOR DE ENERGIA ESPECIFICAÇÕES 380/220V - 1500 RPM / 42,5 KVA E 1 PAINEL COMANDO SUCATEADO - UND IRANI")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7.150,00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=HYPERLINK("https://www.leilaoonline.com.br/lote/detalhe/12823", "8369")</f>
      </c>
      <c r="B103" s="4" t="s">
        <f>=HYPERLINK("https://www.leilaoonline.com.br/lote/detalhe/12823", " TANQUE DE FIBRA APROX. 15.000 LITROS ( VERDE ) S/F- LOC. RAFARD/SP")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1.100,00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=HYPERLINK("https://www.leilaoonline.com.br/lote/detalhe/12788", "8372")</f>
      </c>
      <c r="B104" s="4" t="s">
        <f>=HYPERLINK("https://www.leilaoonline.com.br/lote/detalhe/12788", "MÁQUINA DE LAVAR ROUPAS 12KG, VOLTAGEM 220V (MOTOR QUEIMADO)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=HYPERLINK("https://www.leilaoonline.com.br/lote/detalhe/12816", "9211")</f>
      </c>
      <c r="B105" s="4" t="s">
        <f>=HYPERLINK("https://www.leilaoonline.com.br/lote/detalhe/12816", " ROLETES DIVERSOS EM 3 PALETES (TAMANHO APROXIMADO 40CM), S/FR, UND SÃO FRANCISCO")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1.400,00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=HYPERLINK("https://www.leilaoonline.com.br/lote/detalhe/12802", "11379")</f>
      </c>
      <c r="B106" s="4" t="s">
        <f>=HYPERLINK("https://www.leilaoonline.com.br/lote/detalhe/12802", " DOLLY GOYDO, SEM DIREITO A DOCUMENTO, ANO 2009, FR 10266, UND SERRA")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=HYPERLINK("https://www.leilaoonline.com.br/lote/detalhe/12800", "11429")</f>
      </c>
      <c r="B107" s="4" t="s">
        <f>=HYPERLINK("https://www.leilaoonline.com.br/lote/detalhe/12800", " CARRETA DIST. TORTA MULTIFUNC., ANO 2008,FR 122281, UND. SERRA")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=HYPERLINK("https://www.leilaoonline.com.br/lote/detalhe/12805", "11435")</f>
      </c>
      <c r="B108" s="4" t="s">
        <f>=HYPERLINK("https://www.leilaoonline.com.br/lote/detalhe/12805", " DOLLY GOYDO, ANO 2009, FR10264, (SEM DOCUMENTO), UND SERRA")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3.550,00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=HYPERLINK("https://www.leilaoonline.com.br/lote/detalhe/12795", "11450")</f>
      </c>
      <c r="B109" s="4" t="s">
        <f>=HYPERLINK("https://www.leilaoonline.com.br/lote/detalhe/12795", " TRATOR CASE MX 270 MAGNUM 4X4, ANO 2010, FR 127010, UND SERRA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=HYPERLINK("https://www.leilaoonline.com.br/lote/detalhe/12796", "11460")</f>
      </c>
      <c r="B110" s="4" t="s">
        <f>=HYPERLINK("https://www.leilaoonline.com.br/lote/detalhe/12796", " TRANSBORDO SMR 10500 10T, ANO 2008, FR 10123, UND. SERRA")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=HYPERLINK("https://www.leilaoonline.com.br/lote/detalhe/12793", "11463")</f>
      </c>
      <c r="B111" s="4" t="s">
        <f>=HYPERLINK("https://www.leilaoonline.com.br/lote/detalhe/12793", " TRANSBORDO SMR 10500 10T, ANO 2008, FR 10121, UND. SERRA")</f>
      </c>
      <c r="C111" s="4" t="inlineStr">
        <is>
          <t>Não vendido</t>
        </is>
      </c>
      <c r="D111" s="4" t="inlineStr">
        <is>
          <t>13</t>
        </is>
      </c>
      <c r="E111" s="5" t="inlineStr">
        <is>
          <t>3.700,00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=HYPERLINK("https://www.leilaoonline.com.br/lote/detalhe/12794", "11464")</f>
      </c>
      <c r="B112" s="4" t="s">
        <f>=HYPERLINK("https://www.leilaoonline.com.br/lote/detalhe/12794", " TRANSBORDO SANTAL 12T, ANO 2007, FR 112431, UND.SERRA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=HYPERLINK("https://www.leilaoonline.com.br/lote/detalhe/12588", "11467")</f>
      </c>
      <c r="B113" s="4" t="s">
        <f>=HYPERLINK("https://www.leilaoonline.com.br/lote/detalhe/12588", " TRANSBORDO SERMAG 12 T, ANO 2009 , FR 22722, UND. SERRA")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=HYPERLINK("https://www.leilaoonline.com.br/lote/detalhe/12804", "11555")</f>
      </c>
      <c r="B114" s="4" t="s">
        <f>=HYPERLINK("https://www.leilaoonline.com.br/lote/detalhe/12804", " 2 DESINLEIRADOR PALHA DMB, ANO 2012, SERIE 79595, FR 361195, FR 361197, UND SERRA")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=HYPERLINK("https://www.leilaoonline.com.br/lote/detalhe/12799", "11557")</f>
      </c>
      <c r="B115" s="4" t="s">
        <f>=HYPERLINK("https://www.leilaoonline.com.br/lote/detalhe/12799", " GERADOR BAMBOZZI  PERKINS P4000., ANO 2007, FR 49739, UND SERRA ")</f>
      </c>
      <c r="C115" s="4" t="inlineStr">
        <is>
          <t>Não vendido</t>
        </is>
      </c>
      <c r="D115" s="4" t="inlineStr">
        <is>
          <t>16</t>
        </is>
      </c>
      <c r="E115" s="5" t="inlineStr">
        <is>
          <t>3.750,00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=HYPERLINK("https://www.leilaoonline.com.br/lote/detalhe/12791", "11566")</f>
      </c>
      <c r="B116" s="4" t="s">
        <f>=HYPERLINK("https://www.leilaoonline.com.br/lote/detalhe/12791", " TRANSBORDO SERMAG 12T, ANO 2009, FR 38336, UND SERRA")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=HYPERLINK("https://www.leilaoonline.com.br/lote/detalhe/12789", "11567")</f>
      </c>
      <c r="B117" s="4" t="s">
        <f>=HYPERLINK("https://www.leilaoonline.com.br/lote/detalhe/12789", " TRANBORDO SANTAL 12T, ANO 2008, FR 38326, UND SERRA")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=HYPERLINK("https://www.leilaoonline.com.br/lote/detalhe/12790", "11582")</f>
      </c>
      <c r="B118" s="4" t="s">
        <f>=HYPERLINK("https://www.leilaoonline.com.br/lote/detalhe/12790", " TRATOR CASE MX 240 MAGNUM 4X4, ANO 2010, FR 127008, UND SERRA")</f>
      </c>
      <c r="C118" s="4" t="inlineStr">
        <is>
          <t>Não vendido</t>
        </is>
      </c>
      <c r="D118" s="4" t="inlineStr">
        <is>
          <t>22</t>
        </is>
      </c>
      <c r="E118" s="5" t="inlineStr">
        <is>
          <t>15.250,00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=HYPERLINK("https://www.leilaoonline.com.br/lote/detalhe/12792", "11583")</f>
      </c>
      <c r="B119" s="4" t="s">
        <f>=HYPERLINK("https://www.leilaoonline.com.br/lote/detalhe/12792", " TRATOR CASE MX 240 MAGNUM 4X4, ANO 2010, FR 93321, UND SERRA")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=HYPERLINK("https://www.leilaoonline.com.br/lote/detalhe/12593", "11584")</f>
      </c>
      <c r="B120" s="4" t="s">
        <f>=HYPERLINK("https://www.leilaoonline.com.br/lote/detalhe/12593", " COBRIDOR 3 LIN , ANO 2006, FR 122253, UND. SERRA ")</f>
      </c>
      <c r="C120" s="4" t="inlineStr">
        <is>
          <t>Vendido</t>
        </is>
      </c>
      <c r="D120" s="4" t="inlineStr">
        <is>
          <t>21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=HYPERLINK("https://www.leilaoonline.com.br/lote/detalhe/12589", "11585")</f>
      </c>
      <c r="B121" s="4" t="s">
        <f>=HYPERLINK("https://www.leilaoonline.com.br/lote/detalhe/12589", " CARRETA DE PLANTIO, ANO 1995, FR 122397, UND. SERRA")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=HYPERLINK("https://www.leilaoonline.com.br/lote/detalhe/12601", "11586")</f>
      </c>
      <c r="B122" s="4" t="s">
        <f>=HYPERLINK("https://www.leilaoonline.com.br/lote/detalhe/12601", "  CAMINHÃO VW/15.180 EURO3 WORKER ANO 2010,  PLACA EPH4159, FR10609,  UND SERRA")</f>
      </c>
      <c r="C122" s="4" t="inlineStr">
        <is>
          <t>Vendido</t>
        </is>
      </c>
      <c r="D122" s="4" t="inlineStr">
        <is>
          <t>80</t>
        </is>
      </c>
      <c r="E122" s="5" t="inlineStr">
        <is>
          <t>51.000,00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=HYPERLINK("https://www.leilaoonline.com.br/lote/detalhe/12591", "11587")</f>
      </c>
      <c r="B123" s="4" t="s">
        <f>=HYPERLINK("https://www.leilaoonline.com.br/lote/detalhe/12591", "  CAMINHÃO VW/15.180 EURO3 WORKER ANO 2010,  PLACA EAA9502, FR 92140,  UND SERRA")</f>
      </c>
      <c r="C123" s="4" t="inlineStr">
        <is>
          <t>Vendido</t>
        </is>
      </c>
      <c r="D123" s="4" t="inlineStr">
        <is>
          <t>79</t>
        </is>
      </c>
      <c r="E123" s="5" t="inlineStr">
        <is>
          <t>52.000,00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=HYPERLINK("https://www.leilaoonline.com.br/lote/detalhe/12635", "11588")</f>
      </c>
      <c r="B124" s="4" t="s">
        <f>=HYPERLINK("https://www.leilaoonline.com.br/lote/detalhe/12635", "  TRATOR VALTRA BM 110 4X4, ANO 2002, FR 360645, UND SERRA")</f>
      </c>
      <c r="C124" s="4" t="inlineStr">
        <is>
          <t>Não vendido</t>
        </is>
      </c>
      <c r="D124" s="4" t="inlineStr">
        <is>
          <t>30</t>
        </is>
      </c>
      <c r="E124" s="5" t="inlineStr">
        <is>
          <t>23.514,50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=HYPERLINK("https://www.leilaoonline.com.br/lote/detalhe/12606", "11589")</f>
      </c>
      <c r="B125" s="4" t="s">
        <f>=HYPERLINK("https://www.leilaoonline.com.br/lote/detalhe/12606", "  CARRETA TANQUE , ANO 2007, FR 361599, UND. SERRA")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1.252,25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=HYPERLINK("https://www.leilaoonline.com.br/lote/detalhe/12851", "12083")</f>
      </c>
      <c r="B126" s="4" t="s">
        <f>=HYPERLINK("https://www.leilaoonline.com.br/lote/detalhe/12851", " TRANSBORDO SANTAL VT 10T, ANO 2009, SÉRIE 68287, FR10148, UND JUNQUEIRA")</f>
      </c>
      <c r="C126" s="4" t="inlineStr">
        <is>
          <t>Não vendido</t>
        </is>
      </c>
      <c r="D126" s="4" t="inlineStr">
        <is>
          <t>11</t>
        </is>
      </c>
      <c r="E126" s="5" t="inlineStr">
        <is>
          <t>2.550,00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=HYPERLINK("https://www.leilaoonline.com.br/lote/detalhe/12852", "12084")</f>
      </c>
      <c r="B127" s="4" t="s">
        <f>=HYPERLINK("https://www.leilaoonline.com.br/lote/detalhe/12852", " TRANSBORDO SANTAL VT 10T, ANO 2009, SÉRIE 68280, FR10139, UND JUNQUEIRA")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1.650,00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=HYPERLINK("https://www.leilaoonline.com.br/lote/detalhe/12857", "12085")</f>
      </c>
      <c r="B128" s="4" t="s">
        <f>=HYPERLINK("https://www.leilaoonline.com.br/lote/detalhe/12857", " TRANSBORDO SANTAL VT 10T, ANO 2008, SÉRIE02282 SMR10000, FR10133, UND JUNQUEIRA")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3.300,00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=HYPERLINK("https://www.leilaoonline.com.br/lote/detalhe/12849", "12125")</f>
      </c>
      <c r="B129" s="4" t="s">
        <f>=HYPERLINK("https://www.leilaoonline.com.br/lote/detalhe/12849", " CARRETA DE PLANTIO, ANO 2013,, FR92853, UND JUNQUEIRA")</f>
      </c>
      <c r="C129" s="4" t="inlineStr">
        <is>
          <t>Não vendido</t>
        </is>
      </c>
      <c r="D129" s="4" t="inlineStr">
        <is>
          <t>16</t>
        </is>
      </c>
      <c r="E129" s="5" t="inlineStr">
        <is>
          <t>3.000,00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=HYPERLINK("https://www.leilaoonline.com.br/lote/detalhe/12860", "12178")</f>
      </c>
      <c r="B130" s="4" t="s">
        <f>=HYPERLINK("https://www.leilaoonline.com.br/lote/detalhe/12860", " TRANSBORDO SMR 10500 10T, ANO 2008, FR10130, UND JUNQUEIRA")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4.200,00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=HYPERLINK("https://www.leilaoonline.com.br/lote/detalhe/12853", "12181")</f>
      </c>
      <c r="B131" s="4" t="s">
        <f>=HYPERLINK("https://www.leilaoonline.com.br/lote/detalhe/12853", " TRANSBORDO SMR 10500 10T, ANO 2008, SÉRIE SMR10000, FR10136, UND JUNQUEIRA")</f>
      </c>
      <c r="C131" s="4" t="inlineStr">
        <is>
          <t>Não vendido</t>
        </is>
      </c>
      <c r="D131" s="4" t="inlineStr">
        <is>
          <t>17</t>
        </is>
      </c>
      <c r="E131" s="5" t="inlineStr">
        <is>
          <t>3.450,00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=HYPERLINK("https://www.leilaoonline.com.br/lote/detalhe/12856", "12182")</f>
      </c>
      <c r="B132" s="4" t="s">
        <f>=HYPERLINK("https://www.leilaoonline.com.br/lote/detalhe/12856", " TRANSBORDO SMR 10500 10T, ANO 2008, SÉRIE 02280 SMR10000, FR10128, UND JUNQUEIRA")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3.300,00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=HYPERLINK("https://www.leilaoonline.com.br/lote/detalhe/12859", "12183")</f>
      </c>
      <c r="B133" s="4" t="s">
        <f>=HYPERLINK("https://www.leilaoonline.com.br/lote/detalhe/12859", " TRANSBORDO SMR 10500 10T, ANO 2008, SÉRIE 02281 SMR10000, FR10127, UND JUNQUEIRA")</f>
      </c>
      <c r="C133" s="4" t="inlineStr">
        <is>
          <t>Não vendido</t>
        </is>
      </c>
      <c r="D133" s="4" t="inlineStr">
        <is>
          <t>13</t>
        </is>
      </c>
      <c r="E133" s="5" t="inlineStr">
        <is>
          <t>3.150,00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=HYPERLINK("https://www.leilaoonline.com.br/lote/detalhe/12854", "12185")</f>
      </c>
      <c r="B134" s="4" t="s">
        <f>=HYPERLINK("https://www.leilaoonline.com.br/lote/detalhe/12854", " TRANSBORDO SMR 10500 10T, ANO 2008, SÉRIE SMR10000, FR10138, UND JUNQUEIRA")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2.100,00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=HYPERLINK("https://www.leilaoonline.com.br/lote/detalhe/12850", "12191")</f>
      </c>
      <c r="B135" s="4" t="s">
        <f>=HYPERLINK("https://www.leilaoonline.com.br/lote/detalhe/12850", " TRANSBORDO SMR 10500 10T, ANO 2008, SÉRIE 02280 SMR10000, FR10131, UND JUNQUEIRA")</f>
      </c>
      <c r="C135" s="4" t="inlineStr">
        <is>
          <t>Não vendido</t>
        </is>
      </c>
      <c r="D135" s="4" t="inlineStr">
        <is>
          <t>11</t>
        </is>
      </c>
      <c r="E135" s="5" t="inlineStr">
        <is>
          <t>2.850,00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=HYPERLINK("https://www.leilaoonline.com.br/lote/detalhe/12863", "12200")</f>
      </c>
      <c r="B136" s="4" t="s">
        <f>=HYPERLINK("https://www.leilaoonline.com.br/lote/detalhe/12863", " ADUBADEIRA DE SUPERFICIE, ANO 2010, FR92759, UND JUNQUEIRA")</f>
      </c>
      <c r="C136" s="4" t="inlineStr">
        <is>
          <t>Não vendido</t>
        </is>
      </c>
      <c r="D136" s="4" t="inlineStr">
        <is>
          <t>5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=HYPERLINK("https://www.leilaoonline.com.br/lote/detalhe/12864", "12250")</f>
      </c>
      <c r="B137" s="4" t="s">
        <f>=HYPERLINK("https://www.leilaoonline.com.br/lote/detalhe/12864", " TRATOR CASE MX 240 MAGNUM 4X4, ANO 2010, FR93320, UND JUNQUEIRA")</f>
      </c>
      <c r="C137" s="4" t="inlineStr">
        <is>
          <t>Não vendido</t>
        </is>
      </c>
      <c r="D137" s="4" t="inlineStr">
        <is>
          <t>73</t>
        </is>
      </c>
      <c r="E137" s="5" t="inlineStr">
        <is>
          <t>53.500,00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=HYPERLINK("https://www.leilaoonline.com.br/lote/detalhe/12861", "12263")</f>
      </c>
      <c r="B138" s="4" t="s">
        <f>=HYPERLINK("https://www.leilaoonline.com.br/lote/detalhe/12861", " CARROCERIA MUNCK, ANO 2010, FR92020, UND JUNQUEIRA")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3.150,00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=HYPERLINK("https://www.leilaoonline.com.br/lote/detalhe/12827", "12273")</f>
      </c>
      <c r="B139" s="4" t="s">
        <f>=HYPERLINK("https://www.leilaoonline.com.br/lote/detalhe/12827", "CARROCERIA TANQUE COMBATE INCÊNDIO, FR92026, ( SEM CAMINHÃO FR92305) UND JUNQUEIRA ")</f>
      </c>
      <c r="C139" s="4" t="inlineStr">
        <is>
          <t>Vendido</t>
        </is>
      </c>
      <c r="D139" s="4" t="inlineStr">
        <is>
          <t>28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=HYPERLINK("https://www.leilaoonline.com.br/lote/detalhe/12877", "12278")</f>
      </c>
      <c r="B140" s="4" t="s">
        <f>=HYPERLINK("https://www.leilaoonline.com.br/lote/detalhe/12877", " SUPER CULTIVADOR DMB, ANO 2008,, FR92732")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=HYPERLINK("https://www.leilaoonline.com.br/lote/detalhe/12879", "12279")</f>
      </c>
      <c r="B141" s="4" t="s">
        <f>=HYPERLINK("https://www.leilaoonline.com.br/lote/detalhe/12879", " GM / S10, ANO 2009, FR92285, UND JUNQUEIRA")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17.250,00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=HYPERLINK("https://www.leilaoonline.com.br/lote/detalhe/12876", "12281")</f>
      </c>
      <c r="B142" s="4" t="s">
        <f>=HYPERLINK("https://www.leilaoonline.com.br/lote/detalhe/12876", " CARRETA DEPLANTIO, ANO 2013, FR92849")</f>
      </c>
      <c r="C142" s="4" t="inlineStr">
        <is>
          <t>Vendido</t>
        </is>
      </c>
      <c r="D142" s="4" t="inlineStr">
        <is>
          <t>15</t>
        </is>
      </c>
      <c r="E142" s="5" t="inlineStr">
        <is>
          <t>2.650,00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=HYPERLINK("https://www.leilaoonline.com.br/lote/detalhe/12867", "15271")</f>
      </c>
      <c r="B143" s="4" t="s">
        <f>=HYPERLINK("https://www.leilaoonline.com.br/lote/detalhe/12867", "MESAS MACIÇA, 9 LUSTRES DE TETO E 1 APRELHOSE SOM SEM IDENTIFICAÇÃO, S/FR, UND BOM RETIRO")</f>
      </c>
      <c r="C143" s="4" t="inlineStr">
        <is>
          <t>Vendido</t>
        </is>
      </c>
      <c r="D143" s="4" t="inlineStr">
        <is>
          <t>6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=HYPERLINK("https://www.leilaoonline.com.br/lote/detalhe/12819", "16231")</f>
      </c>
      <c r="B144" s="4" t="s">
        <f>=HYPERLINK("https://www.leilaoonline.com.br/lote/detalhe/12819", " 3 REDUTOR  SENDO 1 SANTIN E 2 SEM INFORMAÇÕES, PATR.059766/59505/060199, UND SANTA HELENA")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=HYPERLINK("https://www.leilaoonline.com.br/lote/detalhe/12817", "16258")</f>
      </c>
      <c r="B145" s="4" t="s">
        <f>=HYPERLINK("https://www.leilaoonline.com.br/lote/detalhe/12817", " 1 CULTIVADOR E 1 SULCADOR, FR25212/67121, UND SANTA HELENA")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=HYPERLINK("https://www.leilaoonline.com.br/lote/detalhe/12818", "16267")</f>
      </c>
      <c r="B146" s="4" t="s">
        <f>=HYPERLINK("https://www.leilaoonline.com.br/lote/detalhe/12818", " 1 TURBINA WORTHINGTON E 1 REDUTOR KRUPP, PATR. 20895/060157, UND SANTA HELENA")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1.100,00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=HYPERLINK("https://www.leilaoonline.com.br/lote/detalhe/12662", "16270")</f>
      </c>
      <c r="B147" s="4" t="s">
        <f>=HYPERLINK("https://www.leilaoonline.com.br/lote/detalhe/12662", " FRESNA ( VENDA SUCATA FALTANDO ADEQUAÇÃO NR12)  SF, LOC. SANTA HELENA ")</f>
      </c>
      <c r="C147" s="4" t="inlineStr">
        <is>
          <t>Não vendido</t>
        </is>
      </c>
      <c r="D147" s="4" t="inlineStr">
        <is>
          <t>21</t>
        </is>
      </c>
      <c r="E147" s="5" t="inlineStr">
        <is>
          <t>3.400,00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=HYPERLINK("https://www.leilaoonline.com.br/lote/detalhe/12673", "16272")</f>
      </c>
      <c r="B148" s="4" t="s">
        <f>=HYPERLINK("https://www.leilaoonline.com.br/lote/detalhe/12673", " TORNO MECÂNICO TONANNI 3,5M ( VENDA COMO SUCATA, FALTANDO ADEQUAÇÃO NR12) , SF , LOC.")</f>
      </c>
      <c r="C148" s="4" t="inlineStr">
        <is>
          <t>Vendido</t>
        </is>
      </c>
      <c r="D148" s="4" t="inlineStr">
        <is>
          <t>104</t>
        </is>
      </c>
      <c r="E148" s="5" t="inlineStr">
        <is>
          <t>23.400,00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=HYPERLINK("https://www.leilaoonline.com.br/lote/detalhe/12670", "16273")</f>
      </c>
      <c r="B149" s="4" t="s">
        <f>=HYPERLINK("https://www.leilaoonline.com.br/lote/detalhe/12670", " TORNO MECANICO IMOR 2,0 M ( VENDA COMO SUCATA, FALTANDO ADEQUAÇÃO NR12) SF, LOC. SANTA HELENA ")</f>
      </c>
      <c r="C149" s="4" t="inlineStr">
        <is>
          <t>Vendido</t>
        </is>
      </c>
      <c r="D149" s="4" t="inlineStr">
        <is>
          <t>17</t>
        </is>
      </c>
      <c r="E149" s="5" t="inlineStr">
        <is>
          <t>4.250,00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=HYPERLINK("https://www.leilaoonline.com.br/lote/detalhe/12665", "16274")</f>
      </c>
      <c r="B150" s="4" t="s">
        <f>=HYPERLINK("https://www.leilaoonline.com.br/lote/detalhe/12665", "  CAMINHÃO M.BENZ/L 2219, S/ CAÇAMBA, ANO 1983, FR 58622,PLACA CQZ8965,LOC. UND. SANTA HELENA ")</f>
      </c>
      <c r="C150" s="4" t="inlineStr">
        <is>
          <t>Não vendido</t>
        </is>
      </c>
      <c r="D150" s="4" t="inlineStr">
        <is>
          <t>36</t>
        </is>
      </c>
      <c r="E150" s="5" t="inlineStr">
        <is>
          <t>17.250,00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=HYPERLINK("https://www.leilaoonline.com.br/lote/detalhe/12664", "16275")</f>
      </c>
      <c r="B151" s="4" t="s">
        <f>=HYPERLINK("https://www.leilaoonline.com.br/lote/detalhe/12664", "CAMINHÃO VOLVO/NL 10 280, VENDA SEM A CAÇAMBA, ANO 1990, PLACA BSC2194, FR35017, UND. SANTA HELENA ")</f>
      </c>
      <c r="C151" s="4" t="inlineStr">
        <is>
          <t>Não vendido</t>
        </is>
      </c>
      <c r="D151" s="4" t="inlineStr">
        <is>
          <t>26</t>
        </is>
      </c>
      <c r="E151" s="5" t="inlineStr">
        <is>
          <t>22.500,00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=HYPERLINK("https://www.leilaoonline.com.br/lote/detalhe/12674", "16276")</f>
      </c>
      <c r="B152" s="4" t="s">
        <f>=HYPERLINK("https://www.leilaoonline.com.br/lote/detalhe/12674", "  CAMINHÃO VW/15.180 EURO3 WORKER ANO 2010,  PLACA EGR4751, FR 52534  UND. SANTA HELENA ")</f>
      </c>
      <c r="C152" s="4" t="inlineStr">
        <is>
          <t>Vendido</t>
        </is>
      </c>
      <c r="D152" s="4" t="inlineStr">
        <is>
          <t>69</t>
        </is>
      </c>
      <c r="E152" s="5" t="inlineStr">
        <is>
          <t>53.000,00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=HYPERLINK("https://www.leilaoonline.com.br/lote/detalhe/12666", "16278")</f>
      </c>
      <c r="B153" s="4" t="s">
        <f>=HYPERLINK("https://www.leilaoonline.com.br/lote/detalhe/12666", "  CAMINHÃO VOLVO/NL 10 280, SEM CAÇAMBA ANO 1990,PLACA BSC2237, FR 35018 LOC. UND. SANTA HELENA ")</f>
      </c>
      <c r="C153" s="4" t="inlineStr">
        <is>
          <t>Vendido</t>
        </is>
      </c>
      <c r="D153" s="4" t="inlineStr">
        <is>
          <t>18</t>
        </is>
      </c>
      <c r="E153" s="5" t="inlineStr">
        <is>
          <t>21.000,00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=HYPERLINK("https://www.leilaoonline.com.br/lote/detalhe/12672", "16279")</f>
      </c>
      <c r="B154" s="4" t="s">
        <f>=HYPERLINK("https://www.leilaoonline.com.br/lote/detalhe/12672", " GARRA P/ MOENDA, FR 50850, LOC. BOM RETIRO 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650,00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=HYPERLINK("https://www.leilaoonline.com.br/lote/detalhe/12663", "16280")</f>
      </c>
      <c r="B155" s="4" t="s">
        <f>=HYPERLINK("https://www.leilaoonline.com.br/lote/detalhe/12663", " GARRA P/ MOENDA, FR 50850, LOC. BOM RETIRO")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650,00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=HYPERLINK("https://www.leilaoonline.com.br/lote/detalhe/12667", "16281")</f>
      </c>
      <c r="B156" s="4" t="s">
        <f>=HYPERLINK("https://www.leilaoonline.com.br/lote/detalhe/12667", " CARCAÇA DE BOMBA, REDUTOR, CARCAÇA DE REDUTOR, LOC. BOM RETIRO")</f>
      </c>
      <c r="C156" s="4" t="inlineStr">
        <is>
          <t>Vendido</t>
        </is>
      </c>
      <c r="D156" s="4" t="inlineStr">
        <is>
          <t>19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=HYPERLINK("https://www.leilaoonline.com.br/lote/detalhe/12669", "16282")</f>
      </c>
      <c r="B157" s="4" t="s">
        <f>=HYPERLINK("https://www.leilaoonline.com.br/lote/detalhe/12669", " 1 ESTEIRA C/ 1 JET , FR52595, LOC. BOM RETIRO")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=HYPERLINK("https://www.leilaoonline.com.br/lote/detalhe/12661", "16283")</f>
      </c>
      <c r="B158" s="4" t="s">
        <f>=HYPERLINK("https://www.leilaoonline.com.br/lote/detalhe/12661", " 1 ESTEIRA C/ APROX. 10 METROS , SF , LOC. BOM RETIRO ")</f>
      </c>
      <c r="C158" s="4" t="inlineStr">
        <is>
          <t>Vendido</t>
        </is>
      </c>
      <c r="D158" s="4" t="inlineStr">
        <is>
          <t>23</t>
        </is>
      </c>
      <c r="E158" s="5" t="inlineStr">
        <is>
          <t>3.550,00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=HYPERLINK("https://www.leilaoonline.com.br/lote/detalhe/12675", "16284")</f>
      </c>
      <c r="B159" s="4" t="s">
        <f>=HYPERLINK("https://www.leilaoonline.com.br/lote/detalhe/12675", " BALANÇÃO, SR , LOC. BOM RETIRO")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=HYPERLINK("https://www.leilaoonline.com.br/lote/detalhe/12676", "16285")</f>
      </c>
      <c r="B160" s="4" t="s">
        <f>=HYPERLINK("https://www.leilaoonline.com.br/lote/detalhe/12676", " TANQUE VERTICAL DE AÇO, APROX. 10M3, SF, LOC. BOM RETIRO")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450,00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=HYPERLINK("https://www.leilaoonline.com.br/lote/detalhe/12599", "16286")</f>
      </c>
      <c r="B161" s="4" t="s">
        <f>=HYPERLINK("https://www.leilaoonline.com.br/lote/detalhe/12599", " TRATOR VALMET 785 4X4, ANO 1996 , FR 30057, UND. SÃO FRANCISCO")</f>
      </c>
      <c r="C161" s="4" t="inlineStr">
        <is>
          <t>Vendido</t>
        </is>
      </c>
      <c r="D161" s="4" t="inlineStr">
        <is>
          <t>52</t>
        </is>
      </c>
      <c r="E161" s="5" t="inlineStr">
        <is>
          <t>23.500,00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=HYPERLINK("https://www.leilaoonline.com.br/lote/detalhe/12604", "16287")</f>
      </c>
      <c r="B162" s="4" t="s">
        <f>=HYPERLINK("https://www.leilaoonline.com.br/lote/detalhe/12604", " PRANCHA 2 EIXOS RANDON SR CT,ANO 2006/MOD.2007, PLACA DAU0368, FR 66141, LOC. RAFARD")</f>
      </c>
      <c r="C162" s="4" t="inlineStr">
        <is>
          <t>Vendido</t>
        </is>
      </c>
      <c r="D162" s="4" t="inlineStr">
        <is>
          <t>18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=HYPERLINK("https://www.leilaoonline.com.br/lote/detalhe/12590", "16288")</f>
      </c>
      <c r="B163" s="4" t="s">
        <f>=HYPERLINK("https://www.leilaoonline.com.br/lote/detalhe/12590", " PRANCHA 2 EIXOS FNV, FRUEHAUF, ANO 1982,  PLACA CCZ 6609, FR 36001, LOC. RAFARD")</f>
      </c>
      <c r="C163" s="4" t="inlineStr">
        <is>
          <t>Vendido</t>
        </is>
      </c>
      <c r="D163" s="4" t="inlineStr">
        <is>
          <t>14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=HYPERLINK("https://www.leilaoonline.com.br/lote/detalhe/12622", "16289")</f>
      </c>
      <c r="B164" s="4" t="s">
        <f>=HYPERLINK("https://www.leilaoonline.com.br/lote/detalhe/12622", " CAMINHÃO TANQUE VOLVO NL 12 4106X4 EDC, ELETRONIC 2 EIXOS, ANO 1996, PLACA CCI7059, FR 65024, LOC. RAFARD")</f>
      </c>
      <c r="C164" s="4" t="inlineStr">
        <is>
          <t>Vendido</t>
        </is>
      </c>
      <c r="D164" s="4" t="inlineStr">
        <is>
          <t>35</t>
        </is>
      </c>
      <c r="E164" s="5" t="inlineStr">
        <is>
          <t>29.500,00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=HYPERLINK("https://www.leilaoonline.com.br/lote/detalhe/12617", "16290")</f>
      </c>
      <c r="B165" s="4" t="s">
        <f>=HYPERLINK("https://www.leilaoonline.com.br/lote/detalhe/12617", " 1 MAQUINA DE BALANCEAMENTO HOFMANN FINISHBAIANCER, UND. SÃO FRANCISCO")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=HYPERLINK("https://www.leilaoonline.com.br/lote/detalhe/12618", "16291")</f>
      </c>
      <c r="B166" s="4" t="s">
        <f>=HYPERLINK("https://www.leilaoonline.com.br/lote/detalhe/12618", " GUINDASTE PETTIBONE, LANÇA TELESCOPICA , ANO 1974,  FR 33044, UND. RAFARD")</f>
      </c>
      <c r="C166" s="4" t="inlineStr">
        <is>
          <t>Vendido</t>
        </is>
      </c>
      <c r="D166" s="4" t="inlineStr">
        <is>
          <t>55</t>
        </is>
      </c>
      <c r="E166" s="5" t="inlineStr">
        <is>
          <t>12.300,00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=HYPERLINK("https://www.leilaoonline.com.br/lote/detalhe/12597", "16292")</f>
      </c>
      <c r="B167" s="4" t="s">
        <f>=HYPERLINK("https://www.leilaoonline.com.br/lote/detalhe/12597", " GUINCHO MADAL, ANO 1988, FR 139541, UND. RAFARD")</f>
      </c>
      <c r="C167" s="4" t="inlineStr">
        <is>
          <t>Vendido</t>
        </is>
      </c>
      <c r="D167" s="4" t="inlineStr">
        <is>
          <t>26</t>
        </is>
      </c>
      <c r="E167" s="5" t="inlineStr">
        <is>
          <t>10.900,00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=HYPERLINK("https://www.leilaoonline.com.br/lote/detalhe/12602", "16293")</f>
      </c>
      <c r="B168" s="4" t="s">
        <f>=HYPERLINK("https://www.leilaoonline.com.br/lote/detalhe/12602", "  CAMINHÃO VOLVO/NL 12 410 6X4, ANO 1995,PLACA BZE6379, FR 65013, LOC. UND. SÃO FRANCISCO")</f>
      </c>
      <c r="C168" s="4" t="inlineStr">
        <is>
          <t>Não vendido</t>
        </is>
      </c>
      <c r="D168" s="4" t="inlineStr">
        <is>
          <t>19</t>
        </is>
      </c>
      <c r="E168" s="5" t="inlineStr">
        <is>
          <t>21.500,00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=HYPERLINK("https://www.leilaoonline.com.br/lote/detalhe/12616", "16294")</f>
      </c>
      <c r="B169" s="4" t="s">
        <f>=HYPERLINK("https://www.leilaoonline.com.br/lote/detalhe/12616", " CARRETA CALCARIO SPANDER, FR 139991, UND. SÃO FRANCISCO")</f>
      </c>
      <c r="C169" s="4" t="inlineStr">
        <is>
          <t>Não vendido</t>
        </is>
      </c>
      <c r="D169" s="4" t="inlineStr">
        <is>
          <t>11</t>
        </is>
      </c>
      <c r="E169" s="5" t="inlineStr">
        <is>
          <t>2.750,00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=HYPERLINK("https://www.leilaoonline.com.br/lote/detalhe/12623", "16295")</f>
      </c>
      <c r="B170" s="4" t="s">
        <f>=HYPERLINK("https://www.leilaoonline.com.br/lote/detalhe/12623", " TANQUE DE AÇO CARBONO OLEO( aprox. 50.000 LTS.)  SF, UND. SÃO FRANCISCO")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=HYPERLINK("https://www.leilaoonline.com.br/lote/detalhe/12624", "16296")</f>
      </c>
      <c r="B171" s="4" t="s">
        <f>=HYPERLINK("https://www.leilaoonline.com.br/lote/detalhe/12624", " 1 BAG SUCATA ELETRICA( CONTATORES, INVERSORES APROX. 300 KL) SF, LOC. SÃO FRANCISCO")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=HYPERLINK("https://www.leilaoonline.com.br/lote/detalhe/12596", "16298")</f>
      </c>
      <c r="B172" s="4" t="s">
        <f>=HYPERLINK("https://www.leilaoonline.com.br/lote/detalhe/12596", " PRANCHA 2 EIXOS USICAMP SRCTUS 2E, ANO 2009, PLACA EDO8291, FR 139668, LOC. RAFARD")</f>
      </c>
      <c r="C172" s="4" t="inlineStr">
        <is>
          <t>Não vendido</t>
        </is>
      </c>
      <c r="D172" s="4" t="inlineStr">
        <is>
          <t>30</t>
        </is>
      </c>
      <c r="E172" s="5" t="inlineStr">
        <is>
          <t>39.500,00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=HYPERLINK("https://www.leilaoonline.com.br/lote/detalhe/12607", "16299")</f>
      </c>
      <c r="B173" s="4" t="s">
        <f>=HYPERLINK("https://www.leilaoonline.com.br/lote/detalhe/12607", "  CAMINHÃO VOLVO/NL 12 410 6X4, ANO 1993,PLACA BQN1363, FR 65011, LOC. UND. RAFARD")</f>
      </c>
      <c r="C173" s="4" t="inlineStr">
        <is>
          <t>Não vendido</t>
        </is>
      </c>
      <c r="D173" s="4" t="inlineStr">
        <is>
          <t>19</t>
        </is>
      </c>
      <c r="E173" s="5" t="inlineStr">
        <is>
          <t>21.500,00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=HYPERLINK("https://www.leilaoonline.com.br/lote/detalhe/12609", "16300")</f>
      </c>
      <c r="B174" s="4" t="s">
        <f>=HYPERLINK("https://www.leilaoonline.com.br/lote/detalhe/12609", "  CAMINHÃO VOLVO/NL 12 410 6X4 R, ANO 1996,PLACA CCI7066, FR65027, LOC. UND. RAFARD")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16.000,00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=HYPERLINK("https://www.leilaoonline.com.br/lote/detalhe/12586", "16301")</f>
      </c>
      <c r="B175" s="4" t="s">
        <f>=HYPERLINK("https://www.leilaoonline.com.br/lote/detalhe/12586", "  CAMINHÃO VOLVO/NL 12 410 6X4, ANO 1993,PLACA BQN1364, FR65012, LOC. UND. RAFARD")</f>
      </c>
      <c r="C175" s="4" t="inlineStr">
        <is>
          <t>Não vendido</t>
        </is>
      </c>
      <c r="D175" s="4" t="inlineStr">
        <is>
          <t>23</t>
        </is>
      </c>
      <c r="E175" s="5" t="inlineStr">
        <is>
          <t>23.500,00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=HYPERLINK("https://www.leilaoonline.com.br/lote/detalhe/12865", "16312")</f>
      </c>
      <c r="B176" s="4" t="s">
        <f>=HYPERLINK("https://www.leilaoonline.com.br/lote/detalhe/12865", "TORNO IMOR II 650, S/FR, UND. RAFARD")</f>
      </c>
      <c r="C176" s="4" t="inlineStr">
        <is>
          <t>Não vendido</t>
        </is>
      </c>
      <c r="D176" s="4" t="inlineStr">
        <is>
          <t>72</t>
        </is>
      </c>
      <c r="E176" s="5" t="inlineStr">
        <is>
          <t>18.350,00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=HYPERLINK("https://www.leilaoonline.com.br/lote/detalhe/12595", "16313")</f>
      </c>
      <c r="B177" s="4" t="s">
        <f>=HYPERLINK("https://www.leilaoonline.com.br/lote/detalhe/12595", " MOVEIS DIVERSOS, S/FR, UND RAFARD 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2.200,00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=HYPERLINK("https://www.leilaoonline.com.br/lote/detalhe/12812", "17011")</f>
      </c>
      <c r="B178" s="4" t="s">
        <f>=HYPERLINK("https://www.leilaoonline.com.br/lote/detalhe/12812", "MADEIRAS DIVERSAS, S/FR, UND BENALCOOL")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=HYPERLINK("https://www.leilaoonline.com.br/lote/detalhe/12825", "17025")</f>
      </c>
      <c r="B179" s="4" t="s">
        <f>=HYPERLINK("https://www.leilaoonline.com.br/lote/detalhe/12825", "MADEIRAS DIVERSAS, S/FR, UND UNIVALEM")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=HYPERLINK("https://www.leilaoonline.com.br/lote/detalhe/12813", "17028")</f>
      </c>
      <c r="B180" s="4" t="s">
        <f>=HYPERLINK("https://www.leilaoonline.com.br/lote/detalhe/12813", "DIVERSOS TUBOS E CONEXÕES DE FIBRA, S/FR, DESTIVALE")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=HYPERLINK("https://www.leilaoonline.com.br/lote/detalhe/12809", "17034")</f>
      </c>
      <c r="B181" s="4" t="s">
        <f>=HYPERLINK("https://www.leilaoonline.com.br/lote/detalhe/12809", " 50 TAMBORES DE 200 LITROS, S/FR, UND MUNDIAL")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=HYPERLINK("https://www.leilaoonline.com.br/lote/detalhe/12807", "17043")</f>
      </c>
      <c r="B182" s="4" t="s">
        <f>=HYPERLINK("https://www.leilaoonline.com.br/lote/detalhe/12807", " CAMINHÃO VW/BMB 31.320 CNC CM, ANO/MOD 2011/2012, PLACA EDO2598, FR88182, UND GASA")</f>
      </c>
      <c r="C182" s="4" t="inlineStr">
        <is>
          <t>Não vendido</t>
        </is>
      </c>
      <c r="D182" s="4" t="inlineStr">
        <is>
          <t>62</t>
        </is>
      </c>
      <c r="E182" s="5" t="inlineStr">
        <is>
          <t>72.500,00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=HYPERLINK("https://www.leilaoonline.com.br/lote/detalhe/12963", "17046")</f>
      </c>
      <c r="B183" s="4" t="s">
        <f>=HYPERLINK("https://www.leilaoonline.com.br/lote/detalhe/12963", "CAMINHÃO VW/ 26.220 TANQUE EURO3 WORKER, ANO 2008, PLACA COU5791, FR88209, UND GASA")</f>
      </c>
      <c r="C183" s="4" t="inlineStr">
        <is>
          <t>Vendido</t>
        </is>
      </c>
      <c r="D183" s="4" t="inlineStr">
        <is>
          <t>44</t>
        </is>
      </c>
      <c r="E183" s="5" t="inlineStr">
        <is>
          <t>50.000,00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=HYPERLINK("https://www.leilaoonline.com.br/lote/detalhe/12808", "17048")</f>
      </c>
      <c r="B184" s="4" t="s">
        <f>=HYPERLINK("https://www.leilaoonline.com.br/lote/detalhe/12808", " 1 TV 29' PANASONIC, S/FR, UND GASA")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25.00</t>
        </is>
      </c>
    </row>
    <row collapsed="false" customFormat="false" customHeight="false" hidden="false" ht="12.1" outlineLevel="0" r="185">
      <c r="A185" s="5" t="s">
        <f>=HYPERLINK("https://www.leilaoonline.com.br/lote/detalhe/12964", "17055")</f>
      </c>
      <c r="B185" s="4" t="s">
        <f>=HYPERLINK("https://www.leilaoonline.com.br/lote/detalhe/12964", "CAMINHÃO VW/ 26.220 TANQUE EURO3 WORKER, ANO 2008, PLACA COU5736, FR88207, UND GASA")</f>
      </c>
      <c r="C185" s="4" t="inlineStr">
        <is>
          <t>Vendido</t>
        </is>
      </c>
      <c r="D185" s="4" t="inlineStr">
        <is>
          <t>47</t>
        </is>
      </c>
      <c r="E185" s="5" t="inlineStr">
        <is>
          <t>50.500,00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=HYPERLINK("https://www.leilaoonline.com.br/lote/detalhe/12966", "17056")</f>
      </c>
      <c r="B186" s="4" t="s">
        <f>=HYPERLINK("https://www.leilaoonline.com.br/lote/detalhe/12966", "1 FORNO, 1 FRITADEIRA E 1 BANCA DE INOX, PATR.177595/177554, UND GASA")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=HYPERLINK("https://www.leilaoonline.com.br/lote/detalhe/12962", "17057")</f>
      </c>
      <c r="B187" s="4" t="s">
        <f>=HYPERLINK("https://www.leilaoonline.com.br/lote/detalhe/12962", "CAMINHÃO M.BENZ/L 2325, ANO 1991, PLACA CQW2514, FR139122, (SEM CARROCERIA), UND MUNDIAL")</f>
      </c>
      <c r="C187" s="4" t="inlineStr">
        <is>
          <t>Não vendido</t>
        </is>
      </c>
      <c r="D187" s="4" t="inlineStr">
        <is>
          <t>68</t>
        </is>
      </c>
      <c r="E187" s="5" t="inlineStr">
        <is>
          <t>27.500,00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=HYPERLINK("https://www.leilaoonline.com.br/lote/detalhe/12965", "17058")</f>
      </c>
      <c r="B188" s="4" t="s">
        <f>=HYPERLINK("https://www.leilaoonline.com.br/lote/detalhe/12965", "TANQUE APROXIMADAMENTE 15 MIL LITROS, FR 112288, UND DESTIVALE")</f>
      </c>
      <c r="C188" s="4" t="inlineStr">
        <is>
          <t>Vendido</t>
        </is>
      </c>
      <c r="D188" s="4" t="inlineStr">
        <is>
          <t>46</t>
        </is>
      </c>
      <c r="E188" s="5" t="inlineStr">
        <is>
          <t>9.200,00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=HYPERLINK("https://www.leilaoonline.com.br/lote/detalhe/12967", "17059")</f>
      </c>
      <c r="B189" s="4" t="s">
        <f>=HYPERLINK("https://www.leilaoonline.com.br/lote/detalhe/12967", "4 TOUCHE SMAR MEDIDOR , PATR. 177593/67758/223715/67658, UND MUNDIAL")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=HYPERLINK("https://www.leilaoonline.com.br/lote/detalhe/12968", "17060")</f>
      </c>
      <c r="B190" s="4" t="s">
        <f>=HYPERLINK("https://www.leilaoonline.com.br/lote/detalhe/12968", "2 PAINÉIS ELÉTRICO 1 GRANDE E 1 PEQUENO, UND MUNDIAL")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=HYPERLINK("https://www.leilaoonline.com.br/lote/detalhe/12969", "17061")</f>
      </c>
      <c r="B191" s="4" t="s">
        <f>=HYPERLINK("https://www.leilaoonline.com.br/lote/detalhe/12969", "1 DESSUPERAQUECEDOR DE CALDO E 2 VÁVULA DE 8" E 12" POLEGADAS, PATR.224127/80548/224136, UND MUNDIAL")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=HYPERLINK("https://www.leilaoonline.com.br/lote/detalhe/12970", "17062")</f>
      </c>
      <c r="B192" s="4" t="s">
        <f>=HYPERLINK("https://www.leilaoonline.com.br/lote/detalhe/12970", "1 ELETROÍMA, S/FR, UND MUNDIAL")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=HYPERLINK("https://www.leilaoonline.com.br/lote/detalhe/12957", "17063")</f>
      </c>
      <c r="B193" s="4" t="s">
        <f>=HYPERLINK("https://www.leilaoonline.com.br/lote/detalhe/12957", "REB/TRIVELLATO PRANCHA, ANO 1974, PLACA BNB9614, FR173619, UND UNIVALEM")</f>
      </c>
      <c r="C193" s="4" t="inlineStr">
        <is>
          <t>Vendido</t>
        </is>
      </c>
      <c r="D193" s="4" t="inlineStr">
        <is>
          <t>51</t>
        </is>
      </c>
      <c r="E193" s="5" t="inlineStr">
        <is>
          <t>24.000,00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=HYPERLINK("https://www.leilaoonline.com.br/lote/detalhe/12958", "17064")</f>
      </c>
      <c r="B194" s="4" t="s">
        <f>=HYPERLINK("https://www.leilaoonline.com.br/lote/detalhe/12958", "PRANCHA SR/RODOLINEA SRPR 2E, ANO 2009, PLACA BNB9992, FR173625, UND UNIVALEM")</f>
      </c>
      <c r="C194" s="4" t="inlineStr">
        <is>
          <t>Vendido</t>
        </is>
      </c>
      <c r="D194" s="4" t="inlineStr">
        <is>
          <t>81</t>
        </is>
      </c>
      <c r="E194" s="5" t="inlineStr">
        <is>
          <t>60.500,00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=HYPERLINK("https://www.leilaoonline.com.br/lote/detalhe/12959", "17065")</f>
      </c>
      <c r="B195" s="4" t="s">
        <f>=HYPERLINK("https://www.leilaoonline.com.br/lote/detalhe/12959", "R/RANDON SR CT PRANCHA, ANO/MOD 2006/2007, PLACA BNK8932,FR81903, UND UNIVALEM")</f>
      </c>
      <c r="C195" s="4" t="inlineStr">
        <is>
          <t>Vendido</t>
        </is>
      </c>
      <c r="D195" s="4" t="inlineStr">
        <is>
          <t>44</t>
        </is>
      </c>
      <c r="E195" s="5" t="inlineStr">
        <is>
          <t>37.000,00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=HYPERLINK("https://www.leilaoonline.com.br/lote/detalhe/12960", "17067")</f>
      </c>
      <c r="B196" s="4" t="s">
        <f>=HYPERLINK("https://www.leilaoonline.com.br/lote/detalhe/12960", "CAMINHÃO VW/15.180 COMBOIO EURO WORKER, ANO 2008, PLACA DXW5213,FR91233, UND DESTIVALE")</f>
      </c>
      <c r="C196" s="4" t="inlineStr">
        <is>
          <t>Vendido</t>
        </is>
      </c>
      <c r="D196" s="4" t="inlineStr">
        <is>
          <t>69</t>
        </is>
      </c>
      <c r="E196" s="5" t="inlineStr">
        <is>
          <t>48.000,00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=HYPERLINK("https://www.leilaoonline.com.br/lote/detalhe/12961", "17068")</f>
      </c>
      <c r="B197" s="4" t="s">
        <f>=HYPERLINK("https://www.leilaoonline.com.br/lote/detalhe/12961", "PRANCHA R/RANDON SR CT, ANO 2008, PLACA DXY9752, FR 91141, UND DESTIVALE")</f>
      </c>
      <c r="C197" s="4" t="inlineStr">
        <is>
          <t>Não vendido</t>
        </is>
      </c>
      <c r="D197" s="4" t="inlineStr">
        <is>
          <t>49</t>
        </is>
      </c>
      <c r="E197" s="5" t="inlineStr">
        <is>
          <t>37.000,00</t>
        </is>
      </c>
      <c r="F19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2026-05-01T18:22:59.00Z</dcterms:created>
  <dc:creator>Tellks Tecnologia</dc:creator>
  <cp:revision>0</cp:revision>
</cp:coreProperties>
</file>