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39 CAMINHÕES - TRATORES - CARREGADEIRAS - REBOQUES - TRANSFORMADORES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=HYPERLINK("https://www.leilaoonline.com.br/lote/detalhe/196447", "135")</f>
      </c>
      <c r="B11" s="4" t="s">
        <f>=HYPERLINK("https://www.leilaoonline.com.br/lote/detalhe/196447", " FILTRO BC-20 MATERIAL 4240, PLACA DE MANOBRA PARA VALVULA SANITARIA. - S/FR. - LOC. TARUMÃ")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=HYPERLINK("https://www.leilaoonline.com.br/lote/detalhe/196441", "140")</f>
      </c>
      <c r="B12" s="4" t="s">
        <f>=HYPERLINK("https://www.leilaoonline.com.br/lote/detalhe/196441", " BANCO DE RESISTORES PEQUENO - 1 PALLET COM 18 LUMINÁRIAS DE 24VCC E 1 PALLET COM BANCO DE CAPACITOR DE BAIXA TENSÃO.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=HYPERLINK("https://www.leilaoonline.com.br/lote/detalhe/196261", "601")</f>
      </c>
      <c r="B13" s="4" t="s">
        <f>=HYPERLINK("https://www.leilaoonline.com.br/lote/detalhe/196261", " TRANSBORDO DE CANA CIVEMASA; ANO 2010. - FR13003065. - LOC. MB")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=HYPERLINK("https://www.leilaoonline.com.br/lote/detalhe/196678", "629")</f>
      </c>
      <c r="B14" s="4" t="s">
        <f>=HYPERLINK("https://www.leilaoonline.com.br/lote/detalhe/196678", " QUADRICICLO HONDA TRX 420; ANO 2016. - FR13006006. - LOC. MB")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=HYPERLINK("https://www.leilaoonline.com.br/lote/detalhe/196674", "630")</f>
      </c>
      <c r="B15" s="4" t="s">
        <f>=HYPERLINK("https://www.leilaoonline.com.br/lote/detalhe/196674", " TRATOR MASSEY FERGUSSON 5285. - FR11002042. - LOC. VALE DO ROSARIO")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59.200,00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=HYPERLINK("https://www.leilaoonline.com.br/lote/detalhe/196676", "631")</f>
      </c>
      <c r="B16" s="4" t="s">
        <f>=HYPERLINK("https://www.leilaoonline.com.br/lote/detalhe/196676", " TRATOR VALTRA MOD VL1800. - S/ FR. - LOC. VALE DO ROSARIO 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121.000,00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=HYPERLINK("https://www.leilaoonline.com.br/lote/detalhe/196675", "632")</f>
      </c>
      <c r="B17" s="4" t="s">
        <f>=HYPERLINK("https://www.leilaoonline.com.br/lote/detalhe/196675", " QUADRICICLO HONDA TRX 420; ANO 2016. - FR11006016. - LOC. VALE DO ROSARIO")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=HYPERLINK("https://www.leilaoonline.com.br/lote/detalhe/196677", "633")</f>
      </c>
      <c r="B18" s="4" t="s">
        <f>=HYPERLINK("https://www.leilaoonline.com.br/lote/detalhe/196677", " VEJA O VÍDEO!!! - EMPILHADEIRA HYSTER; ANO 1980. - FR11002138. - LOC. VALE DO ROSARIO")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=HYPERLINK("https://www.leilaoonline.com.br/lote/detalhe/195690", "679")</f>
      </c>
      <c r="B19" s="4" t="s">
        <f>=HYPERLINK("https://www.leilaoonline.com.br/lote/detalhe/195690", " CAMINHÃO VOLVO VM 260 6X4R, ANO 2011/2011, BRANCO. (CARROCERIA COMBOIO) - FR4417010/57023. - LOC. CAARAPÓ")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=HYPERLINK("https://www.leilaoonline.com.br/lote/detalhe/195939", "1009")</f>
      </c>
      <c r="B20" s="4" t="s">
        <f>=HYPERLINK("https://www.leilaoonline.com.br/lote/detalhe/195939", " SEMI REBOQUE USICAMP SRCP E2 10000; ANO 2008/2008; AZUL (SEM RODAS). - FR46852. -  LOC. IPAUSSU")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=HYPERLINK("https://www.leilaoonline.com.br/lote/detalhe/195941", "1013")</f>
      </c>
      <c r="B21" s="4" t="s">
        <f>=HYPERLINK("https://www.leilaoonline.com.br/lote/detalhe/195941", " SEMI REBOQUE USICAMP SRCP E2 10000; ANO 2008/2008; AZUL (SEM RODAS). - FR121449 . - LOC. IPAUSSU")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=HYPERLINK("https://www.leilaoonline.com.br/lote/detalhe/196495", "1187")</f>
      </c>
      <c r="B22" s="4" t="s">
        <f>=HYPERLINK("https://www.leilaoonline.com.br/lote/detalhe/196495", "SEMI REBOQUE RANDONSP SRCA CA; ANO 2009/2009; LARANJA. - 1 DOLLY (SEM DOCUMENTO) - FR4455139 / FR51501. - LOC: CAARAPÓ")</f>
      </c>
      <c r="C22" s="4" t="inlineStr">
        <is>
          <t>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=HYPERLINK("https://www.leilaoonline.com.br/lote/detalhe/196231", "1250")</f>
      </c>
      <c r="B23" s="4" t="s">
        <f>=HYPERLINK("https://www.leilaoonline.com.br/lote/detalhe/196231", " FIAT PALIO FIRE WAY; ANO 2016/2016; BRANCO. - FR4425073. - LOC. CAARAPÓ")</f>
      </c>
      <c r="C23" s="4" t="inlineStr">
        <is>
          <t>Vendido</t>
        </is>
      </c>
      <c r="D23" s="4" t="inlineStr">
        <is>
          <t>10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=HYPERLINK("https://www.leilaoonline.com.br/lote/detalhe/196469", "1329")</f>
      </c>
      <c r="B24" s="4" t="s">
        <f>=HYPERLINK("https://www.leilaoonline.com.br/lote/detalhe/196469", " REBOQUE RANDON RQ CA; ANO 2004/2004; AZUL. - FR14004237. - LOC. SANTA ELISA")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=HYPERLINK("https://www.leilaoonline.com.br/lote/detalhe/196480", "1330")</f>
      </c>
      <c r="B25" s="4" t="s">
        <f>=HYPERLINK("https://www.leilaoonline.com.br/lote/detalhe/196480", " REBOQUE RANDON RQ CA; ANO 2004/2004; AZUL. - FR14004253. - LOC. SANTA ELISA")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=HYPERLINK("https://www.leilaoonline.com.br/lote/detalhe/196471", "1331")</f>
      </c>
      <c r="B26" s="4" t="s">
        <f>=HYPERLINK("https://www.leilaoonline.com.br/lote/detalhe/196471", " REBOQUE RANDON RQ CA; ANO 2004/2004; AZUL. - FR14004236. - LOC. SANTA ELISA")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=HYPERLINK("https://www.leilaoonline.com.br/lote/detalhe/196467", "1332")</f>
      </c>
      <c r="B27" s="4" t="s">
        <f>=HYPERLINK("https://www.leilaoonline.com.br/lote/detalhe/196467", " REBOQUE RANDON RQ CA; ANO 2004/2004; AZUL. - FR14004240. - LOC. SANTA ELISA")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=HYPERLINK("https://www.leilaoonline.com.br/lote/detalhe/196478", "1333")</f>
      </c>
      <c r="B28" s="4" t="s">
        <f>=HYPERLINK("https://www.leilaoonline.com.br/lote/detalhe/196478", "SEMI REBOQUE RANDON SR CN HI; ANO 1997/1997; BRANCO. - FR14004218. - LOC. SANTA ELISA")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=HYPERLINK("https://www.leilaoonline.com.br/lote/detalhe/196767", "1369")</f>
      </c>
      <c r="B29" s="4" t="s">
        <f>=HYPERLINK("https://www.leilaoonline.com.br/lote/detalhe/196767", "CAMINHÃO VOLVO/NL12 360 6X4, ANO 1995/1995, BRANCA, FR11001012 - LOC. VALE DO ROSÁRIO (COMPRESSOR NÃO FAZ PARTE DO LOTE)")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=HYPERLINK("https://www.leilaoonline.com.br/lote/detalhe/196243", "1371")</f>
      </c>
      <c r="B30" s="4" t="s">
        <f>=HYPERLINK("https://www.leilaoonline.com.br/lote/detalhe/196243", "CARREGADEIRA VALTRA; ANO 2006. - FR11002104. - LOC. VALE DO ROSÁRIO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=HYPERLINK("https://www.leilaoonline.com.br/lote/detalhe/196373", "3638")</f>
      </c>
      <c r="B31" s="4" t="s">
        <f>=HYPERLINK("https://www.leilaoonline.com.br/lote/detalhe/196373", " TRANSBORDO SANTAL 12 T; ANO 2015. - FR17301. - LOC. SANTA CANDIDA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=HYPERLINK("https://www.leilaoonline.com.br/lote/detalhe/196381", "3648")</f>
      </c>
      <c r="B32" s="4" t="s">
        <f>=HYPERLINK("https://www.leilaoonline.com.br/lote/detalhe/196381", " TRANSBORDO SANTAL 12 T; ANO 2015. - FR17304. - LOC. SANTA CANDIDA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=HYPERLINK("https://www.leilaoonline.com.br/lote/detalhe/195704", "3741")</f>
      </c>
      <c r="B33" s="4" t="s">
        <f>=HYPERLINK("https://www.leilaoonline.com.br/lote/detalhe/195704", "TRANSBORDO GIGANTE TESTON BR 22000; ANO 2017. - FR4445282. - LOC. RIO BRILHANTE ")</f>
      </c>
      <c r="C33" s="4" t="inlineStr">
        <is>
          <t>Vendido</t>
        </is>
      </c>
      <c r="D33" s="4" t="inlineStr">
        <is>
          <t>59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=HYPERLINK("https://www.leilaoonline.com.br/lote/detalhe/196483", "5049")</f>
      </c>
      <c r="B34" s="4" t="s">
        <f>=HYPERLINK("https://www.leilaoonline.com.br/lote/detalhe/196483", " TRANSBORDO DE CANA SANTAL VT 10 T; ANO 2011 (COM PNEUS DE CAMINHÃO). - FR14003541. - LOC. SANTA ELISA")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=HYPERLINK("https://www.leilaoonline.com.br/lote/detalhe/196242", "5062")</f>
      </c>
      <c r="B35" s="4" t="s">
        <f>=HYPERLINK("https://www.leilaoonline.com.br/lote/detalhe/196242", "REBOQUE RANDON RE DL; ANO 2003/2003; VERDE. - FR13004188. - LOC. MB")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=HYPERLINK("https://www.leilaoonline.com.br/lote/detalhe/196768", "5077")</f>
      </c>
      <c r="B36" s="4" t="s">
        <f>=HYPERLINK("https://www.leilaoonline.com.br/lote/detalhe/196768", "AREA DE VIVENCIA. - S/ FR. - LOC. VALE DO ROSARIO")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=HYPERLINK("https://www.leilaoonline.com.br/lote/detalhe/196769", "5078")</f>
      </c>
      <c r="B37" s="4" t="s">
        <f>=HYPERLINK("https://www.leilaoonline.com.br/lote/detalhe/196769", "GARRA HIDRAULICA. - S/ FR. - LOC. VALE DO ROSARIO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7.100,00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=HYPERLINK("https://www.leilaoonline.com.br/lote/detalhe/196770", "5079")</f>
      </c>
      <c r="B38" s="4" t="s">
        <f>=HYPERLINK("https://www.leilaoonline.com.br/lote/detalhe/196770", "REBOQUE TRUCK GALEGO SR; ANO 2005/2005; VERDE. - FR11004276. - LOC. VALE DO ROSARIO")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=HYPERLINK("https://www.leilaoonline.com.br/lote/detalhe/196679", "5086")</f>
      </c>
      <c r="B39" s="4" t="s">
        <f>=HYPERLINK("https://www.leilaoonline.com.br/lote/detalhe/196679", " QUADRICICLO HONDA TRX 420. - S/ FR. - FR11006023. - LOC. VALE DO ROSARIO")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=HYPERLINK("https://www.leilaoonline.com.br/lote/detalhe/195681", "5098")</f>
      </c>
      <c r="B40" s="4" t="s">
        <f>=HYPERLINK("https://www.leilaoonline.com.br/lote/detalhe/195681", " ADUBADEIRA JUMIL; MOD. 1M3520SH; ANO 2011. - FR57305. - LOC. BOM RETIRO")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=HYPERLINK("https://www.leilaoonline.com.br/lote/detalhe/196372", "7020")</f>
      </c>
      <c r="B41" s="4" t="s">
        <f>=HYPERLINK("https://www.leilaoonline.com.br/lote/detalhe/196372", "CAMINHÃO MERCEDES BENZ LS 2638; ANO 2000/2000; BRANCO. - FR4410725. - LOC. CAARAPO")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=HYPERLINK("https://www.leilaoonline.com.br/lote/detalhe/196446", "7045")</f>
      </c>
      <c r="B42" s="4" t="s">
        <f>=HYPERLINK("https://www.leilaoonline.com.br/lote/detalhe/196446", "2 ESTRUTURAS DE TROCADOR DE CALOR DORNA PRIMARIA DE FERMENTAÇÃO. -  TCP-RB-0010/TCP-RB-0009. - LOC. RIO BRILHANTE")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=HYPERLINK("https://www.leilaoonline.com.br/lote/detalhe/196445", "8000")</f>
      </c>
      <c r="B43" s="4" t="s">
        <f>=HYPERLINK("https://www.leilaoonline.com.br/lote/detalhe/196445", "3 CULTIVADORES. - FR4445230/FR4445018/FR4445231. - LOC. CAARAPÓ")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=HYPERLINK("https://www.leilaoonline.com.br/lote/detalhe/195698", "9006")</f>
      </c>
      <c r="B44" s="4" t="s">
        <f>=HYPERLINK("https://www.leilaoonline.com.br/lote/detalhe/195698", " CAMINHÃO MERCEDES BENZ AXOR 3344S 6X4; ANO 2016/2016; BRANCO. - FR4415064. - LOC. CAARAPÓ ")</f>
      </c>
      <c r="C44" s="4" t="inlineStr">
        <is>
          <t>Não vendido</t>
        </is>
      </c>
      <c r="D44" s="4" t="inlineStr">
        <is>
          <t>109</t>
        </is>
      </c>
      <c r="E44" s="5" t="inlineStr">
        <is>
          <t>160.000,00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=HYPERLINK("https://www.leilaoonline.com.br/lote/detalhe/196669", "10000")</f>
      </c>
      <c r="B45" s="4" t="s">
        <f>=HYPERLINK("https://www.leilaoonline.com.br/lote/detalhe/196669", " (VEJA O VÍDEO) CAMINHÃO MERCEDES BENZ L 2635 6X4, ANO 1996/1996, BRANCA  - FR72836 - LOC. DIAMANTE")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=HYPERLINK("https://www.leilaoonline.com.br/lote/detalhe/196235", "12013")</f>
      </c>
      <c r="B46" s="4" t="s">
        <f>=HYPERLINK("https://www.leilaoonline.com.br/lote/detalhe/196235", " TRANSBORDO; ANO 2008. - FR10127. - LOC. JUNQUEIRA")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=HYPERLINK("https://www.leilaoonline.com.br/lote/detalhe/196448", "17334")</f>
      </c>
      <c r="B47" s="4" t="s">
        <f>=HYPERLINK("https://www.leilaoonline.com.br/lote/detalhe/196448", "ESTRUTURA DE PULVERIZADOR DE INJEÇÃO NO SOLO;  ANO 2018. - FR48282. - LOC. IPAUSSU")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=HYPERLINK("https://www.leilaoonline.com.br/lote/detalhe/196443", "17345")</f>
      </c>
      <c r="B48" s="4" t="s">
        <f>=HYPERLINK("https://www.leilaoonline.com.br/lote/detalhe/196443", " SEMI-REBOQUE USICAMP SRCP E2 10000; ANO 2008/2008; AZUL (VENDA SEM 2 RODAS). - FR46858. - LOC. IPAUSSU")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=HYPERLINK("https://www.leilaoonline.com.br/lote/detalhe/195680", "20616")</f>
      </c>
      <c r="B49" s="4" t="s">
        <f>=HYPERLINK("https://www.leilaoonline.com.br/lote/detalhe/195680", " REBOQUE ANTONINI; ANO 1991/1991; AZUL (NECESSÁRIO REMARCAÇÃO DE CHASSI). - FR56141. - LOC. BOM RETIRO")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=HYPERLINK("https://www.leilaoonline.com.br/lote/detalhe/195679", "20628")</f>
      </c>
      <c r="B50" s="4" t="s">
        <f>=HYPERLINK("https://www.leilaoonline.com.br/lote/detalhe/195679", " REBOQUE RANDON SP RQ CA; ANO 2010/2010; AZUL. - FR139928. - LOC. BOM RETIRO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=HYPERLINK("https://www.leilaoonline.com.br/lote/detalhe/195700", "20629")</f>
      </c>
      <c r="B51" s="4" t="s">
        <f>=HYPERLINK("https://www.leilaoonline.com.br/lote/detalhe/195700", " SEMI-REBOQUE RANDON SRCA CA; ANO 2008/2008; AZUL. (NECESSÁRIO REMARCAÇÃO DE CHASSI). - FR139667. - LOC. BOM RETIRO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=HYPERLINK("https://www.leilaoonline.com.br/lote/detalhe/195699", "20685")</f>
      </c>
      <c r="B52" s="4" t="s">
        <f>=HYPERLINK("https://www.leilaoonline.com.br/lote/detalhe/195699", "SEMI-REBOQUE RANDON SRCA CA; ANO 2008/2008; AZUL (NECESSÁRIO REMARCAÇÃO DE CHASSI). - FR56275. - LOC. BOM RETIRO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=HYPERLINK("https://www.leilaoonline.com.br/lote/detalhe/195685", "20694")</f>
      </c>
      <c r="B53" s="4" t="s">
        <f>=HYPERLINK("https://www.leilaoonline.com.br/lote/detalhe/195685", " REBOQUE RANDON SP RQ CA; ANO 2010/2011; AZUL (FALTANDO EIXOS E MOLAS). - FR66183. - LOC. BOM RETIRO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=HYPERLINK("https://www.leilaoonline.com.br/lote/detalhe/196226", "30091")</f>
      </c>
      <c r="B54" s="4" t="s">
        <f>=HYPERLINK("https://www.leilaoonline.com.br/lote/detalhe/196226", " REBOQUE ANTONINI, ANO 1992/1992, AZUL. - FR66044. - LOC. BOM RETIRO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=HYPERLINK("https://www.leilaoonline.com.br/lote/detalhe/196772", "30092")</f>
      </c>
      <c r="B55" s="4" t="s">
        <f>=HYPERLINK("https://www.leilaoonline.com.br/lote/detalhe/196772", "CULTIVADOR 2 LINHAS; ANO 1996. - FR67028. - LOC. BOM RETIRO")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=HYPERLINK("https://www.leilaoonline.com.br/lote/detalhe/196773", "30097")</f>
      </c>
      <c r="B56" s="4" t="s">
        <f>=HYPERLINK("https://www.leilaoonline.com.br/lote/detalhe/196773", "CULTIVADOR 2 LINHAS; ANO 1999. - FR139755. - LOC. BOM RETIRO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=HYPERLINK("https://www.leilaoonline.com.br/lote/detalhe/195682", "30101")</f>
      </c>
      <c r="B57" s="4" t="s">
        <f>=HYPERLINK("https://www.leilaoonline.com.br/lote/detalhe/195682", " CULTIVADOR 2 LINHAS; ANO 2004. - FR38070. - LOC. BOM RETIRO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=HYPERLINK("https://www.leilaoonline.com.br/lote/detalhe/195695", "30102")</f>
      </c>
      <c r="B58" s="4" t="s">
        <f>=HYPERLINK("https://www.leilaoonline.com.br/lote/detalhe/195695", " CULTIVADOR 2 LINHAS; ANO 2001. - FR67071. - LOC. BOM RETIRO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=HYPERLINK("https://www.leilaoonline.com.br/lote/detalhe/196449", "31019")</f>
      </c>
      <c r="B59" s="4" t="s">
        <f>=HYPERLINK("https://www.leilaoonline.com.br/lote/detalhe/196449", "SEMI-REBOQUE RANDON SR CA; ANO 2002/2003; AZUL. - FR10004075. - LOC. CONTINENTAL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=HYPERLINK("https://www.leilaoonline.com.br/lote/detalhe/196224", "31068")</f>
      </c>
      <c r="B60" s="4" t="s">
        <f>=HYPERLINK("https://www.leilaoonline.com.br/lote/detalhe/196224", " CAMINHÃO MERCEDES BENZ L 2215;  ANO 1986/1986; BRANCA. - FR119446/21785. - LOC. BONFIM (VENDA SOMENTE PARA COMPRADORES DO ESTADO DE SÃO PAULO)")</f>
      </c>
      <c r="C60" s="4" t="inlineStr">
        <is>
          <t>Vendido</t>
        </is>
      </c>
      <c r="D60" s="4" t="inlineStr">
        <is>
          <t>54</t>
        </is>
      </c>
      <c r="E60" s="5" t="inlineStr">
        <is>
          <t>72.000,00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=HYPERLINK("https://www.leilaoonline.com.br/lote/detalhe/195802", "31105")</f>
      </c>
      <c r="B61" s="4" t="s">
        <f>=HYPERLINK("https://www.leilaoonline.com.br/lote/detalhe/195802", "REBOQUE SOUFER CA 4E, ANO 2012/2012 - CINZA - FR164181 - LOC. JATAI")</f>
      </c>
      <c r="C61" s="4" t="inlineStr">
        <is>
          <t>Vendido</t>
        </is>
      </c>
      <c r="D61" s="4" t="inlineStr">
        <is>
          <t>5</t>
        </is>
      </c>
      <c r="E61" s="5" t="inlineStr">
        <is>
          <t>24.000,00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=HYPERLINK("https://www.leilaoonline.com.br/lote/detalhe/195803", "31106")</f>
      </c>
      <c r="B62" s="4" t="s">
        <f>=HYPERLINK("https://www.leilaoonline.com.br/lote/detalhe/195803", "REBOQUE SOUFER CA 4E, ANO 2012/2012 - CINZA - FR164403 - LOC: JATAI")</f>
      </c>
      <c r="C62" s="4" t="inlineStr">
        <is>
          <t>Vendido</t>
        </is>
      </c>
      <c r="D62" s="4" t="inlineStr">
        <is>
          <t>12</t>
        </is>
      </c>
      <c r="E62" s="5" t="inlineStr">
        <is>
          <t>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=HYPERLINK("https://www.leilaoonline.com.br/lote/detalhe/196229", "31110")</f>
      </c>
      <c r="B63" s="4" t="s">
        <f>=HYPERLINK("https://www.leilaoonline.com.br/lote/detalhe/196229", "APROX. 32 CONTÊINERES DE PLÁSTICO (IBC 100 LTS). - LOC. JATAI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=HYPERLINK("https://www.leilaoonline.com.br/lote/detalhe/196376", "31168")</f>
      </c>
      <c r="B64" s="4" t="s">
        <f>=HYPERLINK("https://www.leilaoonline.com.br/lote/detalhe/196376", " REBOQUE RANDONSP RQ CA; ANO 2010/2010; AZUL. - FR96834. - LOC. DIAMANTE ")</f>
      </c>
      <c r="C64" s="4" t="inlineStr">
        <is>
          <t>Vendido</t>
        </is>
      </c>
      <c r="D64" s="4" t="inlineStr">
        <is>
          <t>16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=HYPERLINK("https://www.leilaoonline.com.br/lote/detalhe/196377", "31170")</f>
      </c>
      <c r="B65" s="4" t="s">
        <f>=HYPERLINK("https://www.leilaoonline.com.br/lote/detalhe/196377", " REBOQUE RANDONSP RQ CA; ANO 2012/2012; AZUL. - FR70377. - LOC. DIAMANTE ")</f>
      </c>
      <c r="C65" s="4" t="inlineStr">
        <is>
          <t>Vendido</t>
        </is>
      </c>
      <c r="D65" s="4" t="inlineStr">
        <is>
          <t>36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=HYPERLINK("https://www.leilaoonline.com.br/lote/detalhe/196383", "31171")</f>
      </c>
      <c r="B66" s="4" t="s">
        <f>=HYPERLINK("https://www.leilaoonline.com.br/lote/detalhe/196383", " SEMI REBOQUE RANDONSP SRCA CA; ANO 2012/2012;  AZUL. - FR70402. - LOC. DIAMANTE ")</f>
      </c>
      <c r="C66" s="4" t="inlineStr">
        <is>
          <t>Vendido</t>
        </is>
      </c>
      <c r="D66" s="4" t="inlineStr">
        <is>
          <t>21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=HYPERLINK("https://www.leilaoonline.com.br/lote/detalhe/196380", "31174")</f>
      </c>
      <c r="B67" s="4" t="s">
        <f>=HYPERLINK("https://www.leilaoonline.com.br/lote/detalhe/196380", " SEMI REBOQUE USICAMP SRCP E2 10000; ANO 2008/2008; AZUL. - FR96259. - LOC. DIAMANTE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=HYPERLINK("https://www.leilaoonline.com.br/lote/detalhe/196386", "31176")</f>
      </c>
      <c r="B68" s="4" t="s">
        <f>=HYPERLINK("https://www.leilaoonline.com.br/lote/detalhe/196386", " SEMI REBOQUE USICAMP SRCP E2 10000; ANO 2009/2009; AZUL. - FR164016. - LOC. DIAMANTE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=HYPERLINK("https://www.leilaoonline.com.br/lote/detalhe/196385", "31178")</f>
      </c>
      <c r="B69" s="4" t="s">
        <f>=HYPERLINK("https://www.leilaoonline.com.br/lote/detalhe/196385", " REBOQUE RANDONSP RQ CA; ANO 2012/2013; CINZA. - FR82697. - LOC. DIAMANTE 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55.000,00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=HYPERLINK("https://www.leilaoonline.com.br/lote/detalhe/196374", "31191")</f>
      </c>
      <c r="B70" s="4" t="s">
        <f>=HYPERLINK("https://www.leilaoonline.com.br/lote/detalhe/196374", " 1 CULTIVADOR, ANO 2015 - FR74032. - LOC. DIAMANTE")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=HYPERLINK("https://www.leilaoonline.com.br/lote/detalhe/196384", "31192")</f>
      </c>
      <c r="B71" s="4" t="s">
        <f>=HYPERLINK("https://www.leilaoonline.com.br/lote/detalhe/196384", "1 CULTIVADOR 2L CARDEROLI, ANO 2015 - FR107852. - LOC. DIAMANTE")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=HYPERLINK("https://www.leilaoonline.com.br/lote/detalhe/196378", "31196")</f>
      </c>
      <c r="B72" s="4" t="s">
        <f>=HYPERLINK("https://www.leilaoonline.com.br/lote/detalhe/196378", " COLHEDORA JOHN DEERE 3522; ANO 2010. - FR101462. - LOC. SANTA CANDIDA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32.000,00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=HYPERLINK("https://www.leilaoonline.com.br/lote/detalhe/196227", "31197")</f>
      </c>
      <c r="B73" s="4" t="s">
        <f>=HYPERLINK("https://www.leilaoonline.com.br/lote/detalhe/196227", " TRANSBORDO SANTAL; ANO 2009. - FR101972. - LOC. SANTA CÂNDIDA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=HYPERLINK("https://www.leilaoonline.com.br/lote/detalhe/196375", "31200")</f>
      </c>
      <c r="B74" s="4" t="s">
        <f>=HYPERLINK("https://www.leilaoonline.com.br/lote/detalhe/196375", " TRANSBORDO SANTAL 12 T; ANO 2015. - FR17344. - LOC. SANTA CANDIDA")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=HYPERLINK("https://www.leilaoonline.com.br/lote/detalhe/196228", "31201")</f>
      </c>
      <c r="B75" s="4" t="s">
        <f>=HYPERLINK("https://www.leilaoonline.com.br/lote/detalhe/196228", " TRANSBORDO ANTONIOSI ATA 10500; ANO 2010. - FR22738. - LOC. PARAÍSO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=HYPERLINK("https://www.leilaoonline.com.br/lote/detalhe/196382", "31202")</f>
      </c>
      <c r="B76" s="4" t="s">
        <f>=HYPERLINK("https://www.leilaoonline.com.br/lote/detalhe/196382", " TRANSBORDO ANTONIOSI ATA 12000; ANO 2012. - FR47068. - LOC. PARAÍSO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=HYPERLINK("https://www.leilaoonline.com.br/lote/detalhe/196379", "31203")</f>
      </c>
      <c r="B77" s="4" t="s">
        <f>=HYPERLINK("https://www.leilaoonline.com.br/lote/detalhe/196379", "TRANSBORDO ANTONIOSI ATA 12000; ANO 2012. - FR47054. - LOC. PARAÍSO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=HYPERLINK("https://www.leilaoonline.com.br/lote/detalhe/196234", "31204")</f>
      </c>
      <c r="B78" s="4" t="s">
        <f>=HYPERLINK("https://www.leilaoonline.com.br/lote/detalhe/196234", " TRANSBORDO ANTONIOSI ATA; ANO 2010. - FR47046. - LOC. PARAÍSO")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=HYPERLINK("https://www.leilaoonline.com.br/lote/detalhe/196387", "31205")</f>
      </c>
      <c r="B79" s="4" t="s">
        <f>=HYPERLINK("https://www.leilaoonline.com.br/lote/detalhe/196387", " TRANSBORDO SANTAL 12 T; ANO 2008. - FR101958. - LOC. PARAÍSO 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=HYPERLINK("https://www.leilaoonline.com.br/lote/detalhe/196223", "31253")</f>
      </c>
      <c r="B80" s="4" t="s">
        <f>=HYPERLINK("https://www.leilaoonline.com.br/lote/detalhe/196223", " CHEVROLET S10 LS FD2; ANO 2014/2014; BRANCA. - FR10030. - LOC. SERRA")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=HYPERLINK("https://www.leilaoonline.com.br/lote/detalhe/196232", "31278")</f>
      </c>
      <c r="B81" s="4" t="s">
        <f>=HYPERLINK("https://www.leilaoonline.com.br/lote/detalhe/196232", "TRANSBORDO SANTA IZABEL TRIDEM 13T; ANO 2010. - FR4441915. - LOC. CAARAPÓ")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=HYPERLINK("https://www.leilaoonline.com.br/lote/detalhe/196237", "31279")</f>
      </c>
      <c r="B82" s="4" t="s">
        <f>=HYPERLINK("https://www.leilaoonline.com.br/lote/detalhe/196237", " TRANSBORDO CIVEMASA TAC 12000; ANO 2008. - FR4445045. - LOC. CAARAPÓ")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=HYPERLINK("https://www.leilaoonline.com.br/lote/detalhe/195717", "31280")</f>
      </c>
      <c r="B83" s="4" t="s">
        <f>=HYPERLINK("https://www.leilaoonline.com.br/lote/detalhe/195717", " TRANSBORDO CIVEMASA TAC 12000, ANO 2008. - FR4445043. - LOC; CAARAPÓ")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=HYPERLINK("https://www.leilaoonline.com.br/lote/detalhe/196759", "31282")</f>
      </c>
      <c r="B84" s="4" t="s">
        <f>=HYPERLINK("https://www.leilaoonline.com.br/lote/detalhe/196759", "TRANSBORDO CIVEMASA TAC 10500; ANO 2009. - FR4445080. - LOC. CAARAPO")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=HYPERLINK("https://www.leilaoonline.com.br/lote/detalhe/196761", "31283")</f>
      </c>
      <c r="B85" s="4" t="s">
        <f>=HYPERLINK("https://www.leilaoonline.com.br/lote/detalhe/196761", "TRANSBORDO CIVEMASA TAC 10500; ANO 2010. - FR4445136. - LOC. CAARAPO")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=HYPERLINK("https://www.leilaoonline.com.br/lote/detalhe/196762", "31284")</f>
      </c>
      <c r="B86" s="4" t="s">
        <f>=HYPERLINK("https://www.leilaoonline.com.br/lote/detalhe/196762", "GUINCHO SOLLUS; 2011. - FR4447037. - LOC. CAARAPO")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=HYPERLINK("https://www.leilaoonline.com.br/lote/detalhe/196236", "31285")</f>
      </c>
      <c r="B87" s="4" t="s">
        <f>=HYPERLINK("https://www.leilaoonline.com.br/lote/detalhe/196236", " 2 TRANSBORDOS CIVEMASA TAC 10500; ANO 2010. - FR4445075/4445140. - LOC. CAARAPÓ")</f>
      </c>
      <c r="C87" s="4" t="inlineStr">
        <is>
          <t>Não vendido</t>
        </is>
      </c>
      <c r="D87" s="4" t="inlineStr">
        <is>
          <t>8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=HYPERLINK("https://www.leilaoonline.com.br/lote/detalhe/195697", "31286")</f>
      </c>
      <c r="B88" s="4" t="s">
        <f>=HYPERLINK("https://www.leilaoonline.com.br/lote/detalhe/195697", " 2 TRANSBORDOS MEGATEC TAC 10500; ANO 2012. - FR4445186/4445181. - LOC. CAARAPÓ")</f>
      </c>
      <c r="C88" s="4" t="inlineStr">
        <is>
          <t>Vendido</t>
        </is>
      </c>
      <c r="D88" s="4" t="inlineStr">
        <is>
          <t>24</t>
        </is>
      </c>
      <c r="E88" s="5" t="inlineStr">
        <is>
          <t>42.000,00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=HYPERLINK("https://www.leilaoonline.com.br/lote/detalhe/196241", "31287")</f>
      </c>
      <c r="B89" s="4" t="s">
        <f>=HYPERLINK("https://www.leilaoonline.com.br/lote/detalhe/196241", " 2 TRANSBORDOS CIVEMASA TAC 10500, ANO 2010. - FR4445139/4446145. - LOC. CAARAPÓ")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=HYPERLINK("https://www.leilaoonline.com.br/lote/detalhe/195692", "31288")</f>
      </c>
      <c r="B90" s="4" t="s">
        <f>=HYPERLINK("https://www.leilaoonline.com.br/lote/detalhe/195692", " 2 TRANSBORDOS CIVEMASA TAC 10500; ANO 2010. - FR4445142/4445085. - LOC. CAARAPÓ")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17.000,00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=HYPERLINK("https://www.leilaoonline.com.br/lote/detalhe/196239", "31289")</f>
      </c>
      <c r="B91" s="4" t="s">
        <f>=HYPERLINK("https://www.leilaoonline.com.br/lote/detalhe/196239", " TRANSBORDO MEGATEC TAC 10000; ANO 2012. - FR4445178. - LOC. CAARAPÓ")</f>
      </c>
      <c r="C91" s="4" t="inlineStr">
        <is>
          <t>Vendido</t>
        </is>
      </c>
      <c r="D91" s="4" t="inlineStr">
        <is>
          <t>7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=HYPERLINK("https://www.leilaoonline.com.br/lote/detalhe/195693", "31290")</f>
      </c>
      <c r="B92" s="4" t="s">
        <f>=HYPERLINK("https://www.leilaoonline.com.br/lote/detalhe/195693", " TRANSBORDO MEGATEC MGT 10000; ANO 2012. - FR4445174. - LOC. CAARAPÓ")</f>
      </c>
      <c r="C92" s="4" t="inlineStr">
        <is>
          <t>Vendido</t>
        </is>
      </c>
      <c r="D92" s="4" t="inlineStr">
        <is>
          <t>5</t>
        </is>
      </c>
      <c r="E92" s="5" t="inlineStr">
        <is>
          <t>17.000,00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=HYPERLINK("https://www.leilaoonline.com.br/lote/detalhe/195694", "31291")</f>
      </c>
      <c r="B93" s="4" t="s">
        <f>=HYPERLINK("https://www.leilaoonline.com.br/lote/detalhe/195694", " 2 TRANSBORDOS CIVEMASSA TAC 10500; ANO 2009. - FR4445072/4445083. - LOC. CAARAPÓ")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17.000,00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=HYPERLINK("https://www.leilaoonline.com.br/lote/detalhe/195703", "31292")</f>
      </c>
      <c r="B94" s="4" t="s">
        <f>=HYPERLINK("https://www.leilaoonline.com.br/lote/detalhe/195703", " 2 TRANSBORDOS CIVEMASSA TAC 10500; ANO 2009. - FR4445076/4445084. - LOC. CAARAPÓ")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=HYPERLINK("https://www.leilaoonline.com.br/lote/detalhe/195719", "31294")</f>
      </c>
      <c r="B95" s="4" t="s">
        <f>=HYPERLINK("https://www.leilaoonline.com.br/lote/detalhe/195719", " DOLLY USICAMP; ANO 2017. - FR4455179. - LOC. CAARAPÓ")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=HYPERLINK("https://www.leilaoonline.com.br/lote/detalhe/196453", "31297")</f>
      </c>
      <c r="B96" s="4" t="s">
        <f>=HYPERLINK("https://www.leilaoonline.com.br/lote/detalhe/196453", " 2 CULTIVADORES, FR45285/FR45262,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=HYPERLINK("https://www.leilaoonline.com.br/lote/detalhe/196452", "31298")</f>
      </c>
      <c r="B97" s="4" t="s">
        <f>=HYPERLINK("https://www.leilaoonline.com.br/lote/detalhe/196452", "SEMI REBOQUE USICAMP SRCP E2 10000, ANO 2008/2008, AZUL, FR4455111, LOC. CAARAPÓ")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=HYPERLINK("https://www.leilaoonline.com.br/lote/detalhe/195723", "31300")</f>
      </c>
      <c r="B98" s="4" t="s">
        <f>=HYPERLINK("https://www.leilaoonline.com.br/lote/detalhe/195723", "SEMI REBOQUE USICAMP SRCP E2 10000; ANO 2012/2012; AMARELO. - FR4455060. - LOC. CAARAPÓ")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=HYPERLINK("https://www.leilaoonline.com.br/lote/detalhe/196450", "31301")</f>
      </c>
      <c r="B99" s="4" t="s">
        <f>=HYPERLINK("https://www.leilaoonline.com.br/lote/detalhe/196450", "SEMI REBOQUE USICAMP SRCP E2 10000, ANO 2005/2005, AMARELA, FR4451090, LOC. CAARAPÓ")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=HYPERLINK("https://www.leilaoonline.com.br/lote/detalhe/195691", "31302")</f>
      </c>
      <c r="B100" s="4" t="s">
        <f>=HYPERLINK("https://www.leilaoonline.com.br/lote/detalhe/195691", "SEMI REBOQUE RANDON SRCA CA; ANO 2010/2011; AMARELO. - FR4451281. - LOC. CAARAPÓ")</f>
      </c>
      <c r="C100" s="4" t="inlineStr">
        <is>
          <t>Vendido</t>
        </is>
      </c>
      <c r="D100" s="4" t="inlineStr">
        <is>
          <t>16</t>
        </is>
      </c>
      <c r="E100" s="5" t="inlineStr">
        <is>
          <t>40.000,00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=HYPERLINK("https://www.leilaoonline.com.br/lote/detalhe/196454", "31303")</f>
      </c>
      <c r="B101" s="4" t="s">
        <f>=HYPERLINK("https://www.leilaoonline.com.br/lote/detalhe/196454", "SEMI REBOQUE RANDON SR CA, ANO 2007/2007, AZUL, FR96212, LOC. CAARAPÓ")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=HYPERLINK("https://www.leilaoonline.com.br/lote/detalhe/195688", "31304")</f>
      </c>
      <c r="B102" s="4" t="s">
        <f>=HYPERLINK("https://www.leilaoonline.com.br/lote/detalhe/195688", " SEMI REBOQUE USICAMP SRCP E2 10000; ANO 2005/2005; AMARELO. - FR4451118. - LOC. CAARAPÓ")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=HYPERLINK("https://www.leilaoonline.com.br/lote/detalhe/195713", "31306")</f>
      </c>
      <c r="B103" s="4" t="s">
        <f>=HYPERLINK("https://www.leilaoonline.com.br/lote/detalhe/195713", "DOLLY USICAMP; ANO 2009. - FR4451602. - LOC. CAARAPÓ")</f>
      </c>
      <c r="C103" s="4" t="inlineStr">
        <is>
          <t>Vendido</t>
        </is>
      </c>
      <c r="D103" s="4" t="inlineStr">
        <is>
          <t>14</t>
        </is>
      </c>
      <c r="E103" s="5" t="inlineStr">
        <is>
          <t>10.500,00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=HYPERLINK("https://www.leilaoonline.com.br/lote/detalhe/196233", "31307")</f>
      </c>
      <c r="B104" s="4" t="s">
        <f>=HYPERLINK("https://www.leilaoonline.com.br/lote/detalhe/196233", "SEMI REBOQUE USICAMP SRCP E2 10000, ANO 2009/2009, AZUL, FR4455132, LOC. CAARAPÓ")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=HYPERLINK("https://www.leilaoonline.com.br/lote/detalhe/195720", "31308")</f>
      </c>
      <c r="B105" s="4" t="s">
        <f>=HYPERLINK("https://www.leilaoonline.com.br/lote/detalhe/195720", "SEMI REBOQUE USICAMP SRCP E2 10000; ANO 2005/2005; AMARELO. - FR4451085. -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=HYPERLINK("https://www.leilaoonline.com.br/lote/detalhe/195696", "31311")</f>
      </c>
      <c r="B106" s="4" t="s">
        <f>=HYPERLINK("https://www.leilaoonline.com.br/lote/detalhe/195696", "COLHEDORA JHON DEERE 3522 2L., ANO 2013 - FR5002114. - LOC. RIO BRILHANTE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=HYPERLINK("https://www.leilaoonline.com.br/lote/detalhe/196451", "31312")</f>
      </c>
      <c r="B107" s="4" t="s">
        <f>=HYPERLINK("https://www.leilaoonline.com.br/lote/detalhe/196451", "DISTRIBUIDORA DE ADUBO 3 HASTE DMB, ANO 2014 - FR9003126, LOC. RIO BRILHANTE")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=HYPERLINK("https://www.leilaoonline.com.br/lote/detalhe/195684", "31320")</f>
      </c>
      <c r="B108" s="4" t="s">
        <f>=HYPERLINK("https://www.leilaoonline.com.br/lote/detalhe/195684", "PLANTEIRA DE CANA AUTOMÁTICA DMB; ANO 2013. - FR9003135. - LOC. RIO BRILHANTE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=HYPERLINK("https://www.leilaoonline.com.br/lote/detalhe/195708", "31322")</f>
      </c>
      <c r="B109" s="4" t="s">
        <f>=HYPERLINK("https://www.leilaoonline.com.br/lote/detalhe/195708", "REBOQUE ANTONINI; ANO 1994/1994; AZUL. - FR14004316. - LOC. RIO BRILHANTE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=HYPERLINK("https://www.leilaoonline.com.br/lote/detalhe/195705", "31323")</f>
      </c>
      <c r="B110" s="4" t="s">
        <f>=HYPERLINK("https://www.leilaoonline.com.br/lote/detalhe/195705", "PLANTEIRA DE CANA AUTOMÁTICA DMB; ANO 2013. - FR294782. - LOC. RIO BRILHANTE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=HYPERLINK("https://www.leilaoonline.com.br/lote/detalhe/196764", "31325")</f>
      </c>
      <c r="B111" s="4" t="s">
        <f>=HYPERLINK("https://www.leilaoonline.com.br/lote/detalhe/196764", "TRANSBORDO SANTAL VT 10T; ANO 2010. -  FR9003048. - LOC. RIO BRILHANTE")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=HYPERLINK("https://www.leilaoonline.com.br/lote/detalhe/196766", "31326")</f>
      </c>
      <c r="B112" s="4" t="s">
        <f>=HYPERLINK("https://www.leilaoonline.com.br/lote/detalhe/196766", "TRANSBORDO SANTAL VT 10T; ANO 2010. -  FR5004757.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=HYPERLINK("https://www.leilaoonline.com.br/lote/detalhe/195702", "31327")</f>
      </c>
      <c r="B113" s="4" t="s">
        <f>=HYPERLINK("https://www.leilaoonline.com.br/lote/detalhe/195702", "TRANSBORDO SANTAL l VT 10T; ANO 2012. - FR5003031. - LOC. RIO BRILHANTE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=HYPERLINK("https://www.leilaoonline.com.br/lote/detalhe/195712", "31328")</f>
      </c>
      <c r="B114" s="4" t="s">
        <f>=HYPERLINK("https://www.leilaoonline.com.br/lote/detalhe/195712", "TRANSBORDO CIVEMASA 10 T; ANO 2009. - FR1003036. - LOC. RIO BRILHANTE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=HYPERLINK("https://www.leilaoonline.com.br/lote/detalhe/195710", "31330")</f>
      </c>
      <c r="B115" s="4" t="s">
        <f>=HYPERLINK("https://www.leilaoonline.com.br/lote/detalhe/195710", "2 TRANSBORDOS SANTAL l VT 10T; ANO 2010. - FR5004755 / 5004756. - LOC. PASSATEMPO")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=HYPERLINK("https://www.leilaoonline.com.br/lote/detalhe/195716", "31335")</f>
      </c>
      <c r="B116" s="4" t="s">
        <f>=HYPERLINK("https://www.leilaoonline.com.br/lote/detalhe/195716", " 1 TRANSFORMADOR. - S/FR. - LOC. PASSATEMPO")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=HYPERLINK("https://www.leilaoonline.com.br/lote/detalhe/195721", "31336")</f>
      </c>
      <c r="B117" s="4" t="s">
        <f>=HYPERLINK("https://www.leilaoonline.com.br/lote/detalhe/195721", "2 TRANSFORMADORES. - S/FR. - LOC. PASSATEMPO")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=HYPERLINK("https://www.leilaoonline.com.br/lote/detalhe/195701", "31339")</f>
      </c>
      <c r="B118" s="4" t="s">
        <f>=HYPERLINK("https://www.leilaoonline.com.br/lote/detalhe/195701", "TRANSBORDO CIVEMASA TAC 13000; ANO 2008. - FR5004799. - LOC. PASSATEMPO")</f>
      </c>
      <c r="C118" s="4" t="inlineStr">
        <is>
          <t>Vendido</t>
        </is>
      </c>
      <c r="D118" s="4" t="inlineStr">
        <is>
          <t>13</t>
        </is>
      </c>
      <c r="E118" s="5" t="inlineStr">
        <is>
          <t>22.000,00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=HYPERLINK("https://www.leilaoonline.com.br/lote/detalhe/195724", "31340")</f>
      </c>
      <c r="B119" s="4" t="s">
        <f>=HYPERLINK("https://www.leilaoonline.com.br/lote/detalhe/195724", "TRANSBORDO CIVEMASA TAC 13000; ANO 2008. - FR5004818. - LOC. PASSATEMPO")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=HYPERLINK("https://www.leilaoonline.com.br/lote/detalhe/195722", "31341")</f>
      </c>
      <c r="B120" s="4" t="s">
        <f>=HYPERLINK("https://www.leilaoonline.com.br/lote/detalhe/195722", "TRANSBORDO SANTAL; ANO 2010. - FR5004767. - LOC. PASSATEMPO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=HYPERLINK("https://www.leilaoonline.com.br/lote/detalhe/195728", "31342")</f>
      </c>
      <c r="B121" s="4" t="s">
        <f>=HYPERLINK("https://www.leilaoonline.com.br/lote/detalhe/195728", "TRANSBORDO CIVEMASA TAC 13000; ANO 2008. - FR5004802. - LOC. PASSATEMPO")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=HYPERLINK("https://www.leilaoonline.com.br/lote/detalhe/196455", "31345")</f>
      </c>
      <c r="B122" s="4" t="s">
        <f>=HYPERLINK("https://www.leilaoonline.com.br/lote/detalhe/196455", "SEMI REBOQUE RANDON SR CA, ANO 2007/2007, AZUL, FR5004674, LOC. PASSATEMPO")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=HYPERLINK("https://www.leilaoonline.com.br/lote/detalhe/196456", "31347")</f>
      </c>
      <c r="B123" s="4" t="s">
        <f>=HYPERLINK("https://www.leilaoonline.com.br/lote/detalhe/196456", "SEMI REBOQUE RANDON SR CA; ANO 2007/2007;  AZUL. - FR5004908. - LOC. PASSATEMPO")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=HYPERLINK("https://www.leilaoonline.com.br/lote/detalhe/196230", "31352")</f>
      </c>
      <c r="B124" s="4" t="s">
        <f>=HYPERLINK("https://www.leilaoonline.com.br/lote/detalhe/196230", "2 TRANSBORDOS CIVEMASA TAC 13000; ANO 2008. - FR5004822/FR5004797, LOC. PASSATEMPO")</f>
      </c>
      <c r="C124" s="4" t="inlineStr">
        <is>
          <t>Vendido</t>
        </is>
      </c>
      <c r="D124" s="4" t="inlineStr">
        <is>
          <t>27</t>
        </is>
      </c>
      <c r="E124" s="5" t="inlineStr">
        <is>
          <t>36.000,00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=HYPERLINK("https://www.leilaoonline.com.br/lote/detalhe/195730", "31354")</f>
      </c>
      <c r="B125" s="4" t="s">
        <f>=HYPERLINK("https://www.leilaoonline.com.br/lote/detalhe/195730", "TRANSBORDO CIVEMASA TAC 13000; ANO 2008. - FR9004057. - LOC. PASSATEMPO")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21.000,00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=HYPERLINK("https://www.leilaoonline.com.br/lote/detalhe/196238", "31355")</f>
      </c>
      <c r="B126" s="4" t="s">
        <f>=HYPERLINK("https://www.leilaoonline.com.br/lote/detalhe/196238", "TRANSBORDO CIVEMASA TAC 13000; ANO 2008. - FR9004108. - LOC. PASSATEMPO")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=HYPERLINK("https://www.leilaoonline.com.br/lote/detalhe/195727", "31356")</f>
      </c>
      <c r="B127" s="4" t="s">
        <f>=HYPERLINK("https://www.leilaoonline.com.br/lote/detalhe/195727", "2 TRANSBORDOS CIVEMASA TAC 13000; ANO 2008. -  FR5004747/9004100. - LOC. PASSATEMPO")</f>
      </c>
      <c r="C127" s="4" t="inlineStr">
        <is>
          <t>Vendido</t>
        </is>
      </c>
      <c r="D127" s="4" t="inlineStr">
        <is>
          <t>30</t>
        </is>
      </c>
      <c r="E127" s="5" t="inlineStr">
        <is>
          <t>39.000,00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=HYPERLINK("https://www.leilaoonline.com.br/lote/detalhe/195210", "31359")</f>
      </c>
      <c r="B128" s="4" t="s">
        <f>=HYPERLINK("https://www.leilaoonline.com.br/lote/detalhe/195210", "CARRETA ABRIGO FAB. PRÓPRIA. - S/ FR. - LOC. JATAÍ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=HYPERLINK("https://www.leilaoonline.com.br/lote/detalhe/195214", "31361")</f>
      </c>
      <c r="B129" s="4" t="s">
        <f>=HYPERLINK("https://www.leilaoonline.com.br/lote/detalhe/195214", "CAMINHÃO VOLKSWAGEN 15-180 EURO3 WORKER; ANO 2008/2009; BRANCO. - FR163112. - LOC. JATAÍ")</f>
      </c>
      <c r="C129" s="4" t="inlineStr">
        <is>
          <t>Não vendido</t>
        </is>
      </c>
      <c r="D129" s="4" t="inlineStr">
        <is>
          <t>87</t>
        </is>
      </c>
      <c r="E129" s="5" t="inlineStr">
        <is>
          <t>122.000,00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=HYPERLINK("https://www.leilaoonline.com.br/lote/detalhe/195215", "31363")</f>
      </c>
      <c r="B130" s="4" t="s">
        <f>=HYPERLINK("https://www.leilaoonline.com.br/lote/detalhe/195215", "SEMI REBOQUE RANDON RQ CA; ANO 1998/1998; AZUL. - FR93539. - LOC. JATAÍ - (VENDA SOMENTE PARA COMPRADORES DO ESTADO DE SÃO PAULO)")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=HYPERLINK("https://www.leilaoonline.com.br/lote/detalhe/195218", "31365")</f>
      </c>
      <c r="B131" s="4" t="s">
        <f>=HYPERLINK("https://www.leilaoonline.com.br/lote/detalhe/195218", " CAMINHÃO VOLKSWAGEN 8.120 EURO3; ANO 2011/2012; AZUL. - FR163171. - LOC. JATAÍ ")</f>
      </c>
      <c r="C131" s="4" t="inlineStr">
        <is>
          <t>Vendido</t>
        </is>
      </c>
      <c r="D131" s="4" t="inlineStr">
        <is>
          <t>37</t>
        </is>
      </c>
      <c r="E131" s="5" t="inlineStr">
        <is>
          <t>76.000,00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=HYPERLINK("https://www.leilaoonline.com.br/lote/detalhe/195227", "31366")</f>
      </c>
      <c r="B132" s="4" t="s">
        <f>=HYPERLINK("https://www.leilaoonline.com.br/lote/detalhe/195227", "CAMINHÃO VOLKSWAGEM 15.180 EURO WORKER; ANO 2011/2011; BRANCA. - FR163119. - LOC. JATAÍ")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87.000,00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=HYPERLINK("https://www.leilaoonline.com.br/lote/detalhe/195220", "31367")</f>
      </c>
      <c r="B133" s="4" t="s">
        <f>=HYPERLINK("https://www.leilaoonline.com.br/lote/detalhe/195220", "SEMI REBOQUE ANTONINI; ANO 1995/1995; AZUL. - FR22525. - LOC. JATAÍ")</f>
      </c>
      <c r="C133" s="4" t="inlineStr">
        <is>
          <t>Não vendido</t>
        </is>
      </c>
      <c r="D133" s="4" t="inlineStr">
        <is>
          <t>20</t>
        </is>
      </c>
      <c r="E133" s="5" t="inlineStr">
        <is>
          <t>29.000,00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=HYPERLINK("https://www.leilaoonline.com.br/lote/detalhe/196774", "31368")</f>
      </c>
      <c r="B134" s="4" t="s">
        <f>=HYPERLINK("https://www.leilaoonline.com.br/lote/detalhe/196774", "REBOQUE CAMAQ; ANO 1990/1990; LARANJA. - FR121077. - LOC. JATAÍ (VENDA SOMENTE PARA COMPRADORES DO ESTADO DE SÃO PAULO)")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=HYPERLINK("https://www.leilaoonline.com.br/lote/detalhe/196775", "31369")</f>
      </c>
      <c r="B135" s="4" t="s">
        <f>=HYPERLINK("https://www.leilaoonline.com.br/lote/detalhe/196775", "REBOQUE CAMAQ; ANO 1989/1989; LARANJA. - FR121065. - LOC. JATAÍ (VENDA SOMENTE PARA COMPRADORES DO ESTADO DE SÃO PAULO)")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=HYPERLINK("https://www.leilaoonline.com.br/lote/detalhe/195219", "31373")</f>
      </c>
      <c r="B136" s="4" t="s">
        <f>=HYPERLINK("https://www.leilaoonline.com.br/lote/detalhe/195219", " CAMINHÃO VOLKSWAGEN 26.220 EURO3 WORKER; ANO 2011/2011; BRANCA. - FR163143. - LOC. JATAÍ")</f>
      </c>
      <c r="C136" s="4" t="inlineStr">
        <is>
          <t>Não vendido</t>
        </is>
      </c>
      <c r="D136" s="4" t="inlineStr">
        <is>
          <t>66</t>
        </is>
      </c>
      <c r="E136" s="5" t="inlineStr">
        <is>
          <t>121.000,00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=HYPERLINK("https://www.leilaoonline.com.br/lote/detalhe/195216", "31374")</f>
      </c>
      <c r="B137" s="4" t="s">
        <f>=HYPERLINK("https://www.leilaoonline.com.br/lote/detalhe/195216", "SEMI REBOQUE RANDON SP SRCA CA; ANO 2012/2012; AZUL. - FR10914. - LOC. JATAÍ")</f>
      </c>
      <c r="C137" s="4" t="inlineStr">
        <is>
          <t>Não vendido</t>
        </is>
      </c>
      <c r="D137" s="4" t="inlineStr">
        <is>
          <t>25</t>
        </is>
      </c>
      <c r="E137" s="5" t="inlineStr">
        <is>
          <t>49.000,00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=HYPERLINK("https://www.leilaoonline.com.br/lote/detalhe/195217", "31375")</f>
      </c>
      <c r="B138" s="4" t="s">
        <f>=HYPERLINK("https://www.leilaoonline.com.br/lote/detalhe/195217", "PLATAFORMA; MEDIDA APROX. 6MT C X 3 MTS A. - S/ FR. - LOC. JATAÍ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=HYPERLINK("https://www.leilaoonline.com.br/lote/detalhe/196776", "31380")</f>
      </c>
      <c r="B139" s="4" t="s">
        <f>=HYPERLINK("https://www.leilaoonline.com.br/lote/detalhe/196776", "CAMINHÃO MERCEDES BENZ L 2220; ANO 1987/1987; BRANCA. - FR119472. - LOC. JATAÍ (VENDA SOMENTE PARA COMPRADORES DO ESTADO DE SÃO PAULO)")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31.000,00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=HYPERLINK("https://www.leilaoonline.com.br/lote/detalhe/195222", "31387")</f>
      </c>
      <c r="B140" s="4" t="s">
        <f>=HYPERLINK("https://www.leilaoonline.com.br/lote/detalhe/195222", " ITENS DIVERSOS (RADIADORES; PISTÔES; TRUCKS; MOTORES DE PARTIDA; TANQUES; BOLSAS; MACACOS; JACARES E OUTROS) - S/ FR. - LOC. JATAÍ")</f>
      </c>
      <c r="C140" s="4" t="inlineStr">
        <is>
          <t>Vendido</t>
        </is>
      </c>
      <c r="D140" s="4" t="inlineStr">
        <is>
          <t>18</t>
        </is>
      </c>
      <c r="E140" s="5" t="inlineStr">
        <is>
          <t>3.700,00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=HYPERLINK("https://www.leilaoonline.com.br/lote/detalhe/196122", "31388")</f>
      </c>
      <c r="B141" s="4" t="s">
        <f>=HYPERLINK("https://www.leilaoonline.com.br/lote/detalhe/196122", "REBOQUE FEDERAL LG; ANO 2013/2013; CINZA (CARRETA ABRIGO). - FR164393. - LOC. JATAÍ")</f>
      </c>
      <c r="C141" s="4" t="inlineStr">
        <is>
          <t>Vendido</t>
        </is>
      </c>
      <c r="D141" s="4" t="inlineStr">
        <is>
          <t>22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=HYPERLINK("https://www.leilaoonline.com.br/lote/detalhe/196760", "31393")</f>
      </c>
      <c r="B142" s="4" t="s">
        <f>=HYPERLINK("https://www.leilaoonline.com.br/lote/detalhe/196760", "CAMINHÃO VOLKSWAGEM 26-220 EURO3 WORKER; ANO 2010/2010; BRANCA, FR72517/98645 - (TANQUE FIBRA) - LOC. BARRA")</f>
      </c>
      <c r="C142" s="4" t="inlineStr">
        <is>
          <t>Vendido</t>
        </is>
      </c>
      <c r="D142" s="4" t="inlineStr">
        <is>
          <t>97</t>
        </is>
      </c>
      <c r="E142" s="5" t="inlineStr">
        <is>
          <t>184.000,00</t>
        </is>
      </c>
      <c r="F142" s="4" t="inlineStr">
        <is>
          <t>1500.00</t>
        </is>
      </c>
    </row>
    <row collapsed="false" customFormat="false" customHeight="false" hidden="false" ht="12.1" outlineLevel="0" r="143">
      <c r="A143" s="5" t="s">
        <f>=HYPERLINK("https://www.leilaoonline.com.br/lote/detalhe/196763", "31394")</f>
      </c>
      <c r="B143" s="4" t="s">
        <f>=HYPERLINK("https://www.leilaoonline.com.br/lote/detalhe/196763", "CAMINHÃO VOLKSWAGEM 26-220 EURO3 WORKER; ANO 2008/2008; BRANCA. FR96461/72600 - (TANQUE AÇO) - LOC. BARRA")</f>
      </c>
      <c r="C143" s="4" t="inlineStr">
        <is>
          <t>Vendido</t>
        </is>
      </c>
      <c r="D143" s="4" t="inlineStr">
        <is>
          <t>90</t>
        </is>
      </c>
      <c r="E143" s="5" t="inlineStr">
        <is>
          <t>182.000,00</t>
        </is>
      </c>
      <c r="F143" s="4" t="inlineStr">
        <is>
          <t>1500.00</t>
        </is>
      </c>
    </row>
    <row collapsed="false" customFormat="false" customHeight="false" hidden="false" ht="12.1" outlineLevel="0" r="144">
      <c r="A144" s="5" t="s">
        <f>=HYPERLINK("https://www.leilaoonline.com.br/lote/detalhe/196765", "31395")</f>
      </c>
      <c r="B144" s="4" t="s">
        <f>=HYPERLINK("https://www.leilaoonline.com.br/lote/detalhe/196765", "SEMI REBOQUE RANDON SRBS IN; ANO 2012/2012; AZUL. - FR70901 - (TANQUE FIBRA) - LOC. BARRA")</f>
      </c>
      <c r="C144" s="4" t="inlineStr">
        <is>
          <t>Vendido</t>
        </is>
      </c>
      <c r="D144" s="4" t="inlineStr">
        <is>
          <t>41</t>
        </is>
      </c>
      <c r="E144" s="5" t="inlineStr">
        <is>
          <t>55.000,00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=HYPERLINK("https://www.leilaoonline.com.br/lote/detalhe/196932", "31396")</f>
      </c>
      <c r="B145" s="4" t="s">
        <f>=HYPERLINK("https://www.leilaoonline.com.br/lote/detalhe/196932", "CAMINHÃO MERCEDES BENZ 2638; ANO 2002/2002; BRANCO. (BASCULANTE) - FR120860. - LOC. SERRA (VENDA SOMENTE PARA COMPRADORES DO ESTADO DE SÃO PAULO)")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107.000,00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=HYPERLINK("https://www.leilaoonline.com.br/lote/detalhe/196912", "31398")</f>
      </c>
      <c r="B146" s="4" t="s">
        <f>=HYPERLINK("https://www.leilaoonline.com.br/lote/detalhe/196912", " CAMINHÃO VOLKSWAGEN 14.170; ANO 1998/1998; BRANCO. (BAÚ) - FR96421/98622. - LOC. SERRA (VENDA SOMENTE PARA COMPRADORES DO ESTADO DE SÃO PAULO)")</f>
      </c>
      <c r="C146" s="4" t="inlineStr">
        <is>
          <t>Vendido</t>
        </is>
      </c>
      <c r="D146" s="4" t="inlineStr">
        <is>
          <t>24</t>
        </is>
      </c>
      <c r="E146" s="5" t="inlineStr">
        <is>
          <t>40.000,00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=HYPERLINK("https://www.leilaoonline.com.br/lote/detalhe/196916", "31402")</f>
      </c>
      <c r="B147" s="4" t="s">
        <f>=HYPERLINK("https://www.leilaoonline.com.br/lote/detalhe/196916", " CAMINHÃO MERCEDES BENZ L 2213; (BASCULANTE) ANO 1981/1981; BRANCO. - FR119252. - LOC. SERRA (VENDA SOMENTE PARA COMPRADORES DO ESTADO DE SÃO PAULO)")</f>
      </c>
      <c r="C147" s="4" t="inlineStr">
        <is>
          <t>Vendido</t>
        </is>
      </c>
      <c r="D147" s="4" t="inlineStr">
        <is>
          <t>47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=HYPERLINK("https://www.leilaoonline.com.br/lote/detalhe/196922", "31403")</f>
      </c>
      <c r="B148" s="4" t="s">
        <f>=HYPERLINK("https://www.leilaoonline.com.br/lote/detalhe/196922", " CAMINHÃO MERCEDES BENZ L 2213; ANO 1982/1982; BRANCO. - FR131359. - LOC. SERRA (VENDA SOMENTE PARA COMPRADORES DO ESTADO DE SÃO PAULO)")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=HYPERLINK("https://www.leilaoonline.com.br/lote/detalhe/196920", "31404")</f>
      </c>
      <c r="B149" s="4" t="s">
        <f>=HYPERLINK("https://www.leilaoonline.com.br/lote/detalhe/196920", " CAMINHÃO MERCEDES BENZ L 2215; ANO 1986/1986; BRANCO. - FR119448. - LOC. SERRA (VENDA SOMENTE PARA COMPRADORES DO ESTADO DE SÃO PAULO)")</f>
      </c>
      <c r="C149" s="4" t="inlineStr">
        <is>
          <t>Vendido</t>
        </is>
      </c>
      <c r="D149" s="4" t="inlineStr">
        <is>
          <t>37</t>
        </is>
      </c>
      <c r="E149" s="5" t="inlineStr">
        <is>
          <t>49.500,00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=HYPERLINK("https://www.leilaoonline.com.br/lote/detalhe/196919", "31406")</f>
      </c>
      <c r="B150" s="4" t="s">
        <f>=HYPERLINK("https://www.leilaoonline.com.br/lote/detalhe/196919", "CAMINHÃO MERCEDES BENZ L 2219; ANO 1982/1982; BRANCO. - FR131372. - LOC. SERRA (VENDA SOMENTE PARA COMPRADORES DO ESTADO DE SÃO PAULO)")</f>
      </c>
      <c r="C150" s="4" t="inlineStr">
        <is>
          <t>Vendido</t>
        </is>
      </c>
      <c r="D150" s="4" t="inlineStr">
        <is>
          <t>22</t>
        </is>
      </c>
      <c r="E150" s="5" t="inlineStr">
        <is>
          <t>33.500,00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=HYPERLINK("https://www.leilaoonline.com.br/lote/detalhe/196923", "31409")</f>
      </c>
      <c r="B151" s="4" t="s">
        <f>=HYPERLINK("https://www.leilaoonline.com.br/lote/detalhe/196923", "CAMINHÃO MERCEDES BENZ L 608 D; ANO 1977/1977; BRANCO. - FR119188. - LOC. SERRA (VENDA SOMENTE PARA COMPRADORES DO ESTADO DE SÃO PAULO)")</f>
      </c>
      <c r="C151" s="4" t="inlineStr">
        <is>
          <t>Vendido</t>
        </is>
      </c>
      <c r="D151" s="4" t="inlineStr">
        <is>
          <t>11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=HYPERLINK("https://www.leilaoonline.com.br/lote/detalhe/196927", "31411")</f>
      </c>
      <c r="B152" s="4" t="s">
        <f>=HYPERLINK("https://www.leilaoonline.com.br/lote/detalhe/196927", "CAMINHÃO MERCEDES BENZ L 2213; ANO 1981/1981; VERMELHO. (TANQUE) - FR131255. - LOC. SERRA (VENDA SOMENTE PARA COMPRADORES DO ESTADO DE SÃO PAULO)")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41.000,00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=HYPERLINK("https://www.leilaoonline.com.br/lote/detalhe/196913", "31412")</f>
      </c>
      <c r="B153" s="4" t="s">
        <f>=HYPERLINK("https://www.leilaoonline.com.br/lote/detalhe/196913", "CAMINHÃO MERCEDES BENZ 1113; ANO 1982/1982; BRANCO.  (TANQUE) - FR119653. - LOC. SERRA (VENDA SOMENTE PARA COMPRADORES DO ESTADO DE SÃO PAULO)")</f>
      </c>
      <c r="C153" s="4" t="inlineStr">
        <is>
          <t>Vendido</t>
        </is>
      </c>
      <c r="D153" s="4" t="inlineStr">
        <is>
          <t>15</t>
        </is>
      </c>
      <c r="E153" s="5" t="inlineStr">
        <is>
          <t>29.500,00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=HYPERLINK("https://www.leilaoonline.com.br/lote/detalhe/196933", "31413")</f>
      </c>
      <c r="B154" s="4" t="s">
        <f>=HYPERLINK("https://www.leilaoonline.com.br/lote/detalhe/196933", "CAMINHÃO MERCEDES BENZ L 2013; ANO 1976/1976; BRANCO. (MUNCK) - FR119134. - LOC. BONFIM (VENDA SOMENTE PARA COMPRADORES DO ESTADO DE SÃO PAULO)")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69.000,00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=HYPERLINK("https://www.leilaoonline.com.br/lote/detalhe/196911", "31414")</f>
      </c>
      <c r="B155" s="4" t="s">
        <f>=HYPERLINK("https://www.leilaoonline.com.br/lote/detalhe/196911", "CAMINHÃO MERCEDES BENZ L 2220; ANO 1989/1989; BRANCO. (TANQUE DE AÇO)  - FR119514. - LOC. BONFIM (VENDA SOMENTE PARA COMPRADORES DO ESTADO DE SÃO PAULO)")</f>
      </c>
      <c r="C155" s="4" t="inlineStr">
        <is>
          <t>Vendido</t>
        </is>
      </c>
      <c r="D155" s="4" t="inlineStr">
        <is>
          <t>65</t>
        </is>
      </c>
      <c r="E155" s="5" t="inlineStr">
        <is>
          <t>91.000,00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=HYPERLINK("https://www.leilaoonline.com.br/lote/detalhe/196925", "31415")</f>
      </c>
      <c r="B156" s="4" t="s">
        <f>=HYPERLINK("https://www.leilaoonline.com.br/lote/detalhe/196925", "CAMINHÃO MERCEDES BENZ L 2219; ANO 1986/1987; BRANCO. (TANQUE AÇO) - FR119463. - LOC. BONFIM (VENDA SOMENTE PARA COMPRADORES DO ESTADO DE SÃO PAULO)")</f>
      </c>
      <c r="C156" s="4" t="inlineStr">
        <is>
          <t>Vendido</t>
        </is>
      </c>
      <c r="D156" s="4" t="inlineStr">
        <is>
          <t>40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=HYPERLINK("https://www.leilaoonline.com.br/lote/detalhe/196921", "31417")</f>
      </c>
      <c r="B157" s="4" t="s">
        <f>=HYPERLINK("https://www.leilaoonline.com.br/lote/detalhe/196921", "CAMINHÃO MERCEDES BENZ L 2219; ANO 1986/1987; BRANCO. - FR119467. - LOC. BONFIM (VENDA SOMENTE PARA COMPRADORES DO ESTADO DE SÃO PAULO)")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=HYPERLINK("https://www.leilaoonline.com.br/lote/detalhe/196917", "31418")</f>
      </c>
      <c r="B158" s="4" t="s">
        <f>=HYPERLINK("https://www.leilaoonline.com.br/lote/detalhe/196917", "CAMINHÃO SCANIA R113 E 6X4 360; ANO 1995/1995; BRANCO. - FR119793. - LOC. BONFIM (VENDA SOMENTE PARA COMPRADORES DO ESTADO DE SÃO PAULO)")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33.000,00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=HYPERLINK("https://www.leilaoonline.com.br/lote/detalhe/196924", "31419")</f>
      </c>
      <c r="B159" s="4" t="s">
        <f>=HYPERLINK("https://www.leilaoonline.com.br/lote/detalhe/196924", "CAMINHÃO VOLVO NL10 280; ANO 1990/1990; BRANCO. (TANQUE AÇO) - FR120577. - LOC. BONFIM (VENDA SOMENTE PARA COMPRADORES DO ESTADO DE SÃO PAULO)")</f>
      </c>
      <c r="C159" s="4" t="inlineStr">
        <is>
          <t>Vendido</t>
        </is>
      </c>
      <c r="D159" s="4" t="inlineStr">
        <is>
          <t>71</t>
        </is>
      </c>
      <c r="E159" s="5" t="inlineStr">
        <is>
          <t>88.000,00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=HYPERLINK("https://www.leilaoonline.com.br/lote/detalhe/196939", "31422")</f>
      </c>
      <c r="B160" s="4" t="s">
        <f>=HYPERLINK("https://www.leilaoonline.com.br/lote/detalhe/196939", "CAMINHÃO MERCEDES BENZ 1214; ANO 1991/1991; BRANCO. (BAÚ) - FR119595/121802. - LOC. BONFIM (VENDA SOMENTE PARA COMPRADORES DO ESTADO DE SÃO PAULO)")</f>
      </c>
      <c r="C160" s="4" t="inlineStr">
        <is>
          <t>Não vendido</t>
        </is>
      </c>
      <c r="D160" s="4" t="inlineStr">
        <is>
          <t>28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=HYPERLINK("https://www.leilaoonline.com.br/lote/detalhe/196928", "31424")</f>
      </c>
      <c r="B161" s="4" t="s">
        <f>=HYPERLINK("https://www.leilaoonline.com.br/lote/detalhe/196928", "CAMINHÃO SCANIA R113 E 6X4 360; ANO 1995/1995; BRANCO. - FR119797. - LOC. BONFIM (VENDA SOMENTE PARA COMPRADORES DO ESTADO DE SÃO PAULO)")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=HYPERLINK("https://www.leilaoonline.com.br/lote/detalhe/196929", "31425")</f>
      </c>
      <c r="B162" s="4" t="s">
        <f>=HYPERLINK("https://www.leilaoonline.com.br/lote/detalhe/196929", "CAMINHÃO MERCEDES BENZ LB 2225; ANO 1989/1990; VERMELHO. (TANQUE BOMBEIRO) - FR119566. - LOC. BONFIM (VENDA SOMENTE PARA COMPRADORES DO ESTADO DE SÃO PAULO)")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=HYPERLINK("https://www.leilaoonline.com.br/lote/detalhe/196918", "31427")</f>
      </c>
      <c r="B163" s="4" t="s">
        <f>=HYPERLINK("https://www.leilaoonline.com.br/lote/detalhe/196918", "CAMINHÃO MERCEDES BENZ L 2213; ANO 1979/1979; BRANCO. - FR119689. - LOC, BONFIM (VENDA SOMENTE PARA COMPRADORES DO ESTADO DE SÃO PAULO)")</f>
      </c>
      <c r="C163" s="4" t="inlineStr">
        <is>
          <t>Vendido</t>
        </is>
      </c>
      <c r="D163" s="4" t="inlineStr">
        <is>
          <t>29</t>
        </is>
      </c>
      <c r="E163" s="5" t="inlineStr">
        <is>
          <t>38.000,00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=HYPERLINK("https://www.leilaoonline.com.br/lote/detalhe/196934", "31428")</f>
      </c>
      <c r="B164" s="4" t="s">
        <f>=HYPERLINK("https://www.leilaoonline.com.br/lote/detalhe/196934", "CARROCERIA PRANCHA. - S/ FR. - LOC. CONTINENTAL 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=HYPERLINK("https://www.leilaoonline.com.br/lote/detalhe/196936", "31429")</f>
      </c>
      <c r="B165" s="4" t="s">
        <f>=HYPERLINK("https://www.leilaoonline.com.br/lote/detalhe/196936", "MUNCK C/ CARROCERIA DE AÇO. - S/ FR. - LOC. CONTINENTAL ")</f>
      </c>
      <c r="C165" s="4" t="inlineStr">
        <is>
          <t>Não vendido</t>
        </is>
      </c>
      <c r="D165" s="4" t="inlineStr">
        <is>
          <t>13</t>
        </is>
      </c>
      <c r="E165" s="5" t="inlineStr">
        <is>
          <t>36.000,00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=HYPERLINK("https://www.leilaoonline.com.br/lote/detalhe/196915", "31430")</f>
      </c>
      <c r="B166" s="4" t="s">
        <f>=HYPERLINK("https://www.leilaoonline.com.br/lote/detalhe/196915", "QUADRICICLO; ANO 2016. - FR10006005. - LOC. CONTINENTAL ")</f>
      </c>
      <c r="C166" s="4" t="inlineStr">
        <is>
          <t>Vendido</t>
        </is>
      </c>
      <c r="D166" s="4" t="inlineStr">
        <is>
          <t>34</t>
        </is>
      </c>
      <c r="E166" s="5" t="inlineStr">
        <is>
          <t>24.400,00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=HYPERLINK("https://www.leilaoonline.com.br/lote/detalhe/196931", "31431")</f>
      </c>
      <c r="B167" s="4" t="s">
        <f>=HYPERLINK("https://www.leilaoonline.com.br/lote/detalhe/196931", "CARROCERIA TRANSBORDO SANTAL. - S/ FR. - LOC. CONTINENTAL ")</f>
      </c>
      <c r="C167" s="4" t="inlineStr">
        <is>
          <t>Não vendido</t>
        </is>
      </c>
      <c r="D167" s="4" t="inlineStr">
        <is>
          <t>16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=HYPERLINK("https://www.leilaoonline.com.br/lote/detalhe/196926", "31432")</f>
      </c>
      <c r="B168" s="4" t="s">
        <f>=HYPERLINK("https://www.leilaoonline.com.br/lote/detalhe/196926", "CARROCERIA TRANSBORDO SANTAL. - S/ FR. - LOC. CONTINENTAL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=HYPERLINK("https://www.leilaoonline.com.br/lote/detalhe/196914", "31433")</f>
      </c>
      <c r="B169" s="4" t="s">
        <f>=HYPERLINK("https://www.leilaoonline.com.br/lote/detalhe/196914", "CARROCERIA TRANSBORDO SANTAL. - S/ FR. - LOC. CONTINENTAL 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=HYPERLINK("https://www.leilaoonline.com.br/lote/detalhe/196938", "31434")</f>
      </c>
      <c r="B170" s="4" t="s">
        <f>=HYPERLINK("https://www.leilaoonline.com.br/lote/detalhe/196938", "QUADRICICLO; ANO 2016. - FR10006004. - LOC. CONTINENTAL ")</f>
      </c>
      <c r="C170" s="4" t="inlineStr">
        <is>
          <t>Vendido</t>
        </is>
      </c>
      <c r="D170" s="4" t="inlineStr">
        <is>
          <t>39</t>
        </is>
      </c>
      <c r="E170" s="5" t="inlineStr">
        <is>
          <t>24.000,00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=HYPERLINK("https://www.leilaoonline.com.br/lote/detalhe/196960", "31435")</f>
      </c>
      <c r="B171" s="4" t="s">
        <f>=HYPERLINK("https://www.leilaoonline.com.br/lote/detalhe/196960", "CARROCERIA TRANSBORDO SANTAL. - S/ FR. - LOC. CONTINENTAL 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18.000,00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=HYPERLINK("https://www.leilaoonline.com.br/lote/detalhe/196937", "31436")</f>
      </c>
      <c r="B172" s="4" t="s">
        <f>=HYPERLINK("https://www.leilaoonline.com.br/lote/detalhe/196937", "HIDRO HOLL TURBOMAQ; ANO 2011. - FR10003129. - LOC. CONTINENTAL")</f>
      </c>
      <c r="C172" s="4" t="inlineStr">
        <is>
          <t>Vendido</t>
        </is>
      </c>
      <c r="D172" s="4" t="inlineStr">
        <is>
          <t>37</t>
        </is>
      </c>
      <c r="E172" s="5" t="inlineStr">
        <is>
          <t>24.500,00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=HYPERLINK("https://www.leilaoonline.com.br/lote/detalhe/196935", "31437")</f>
      </c>
      <c r="B173" s="4" t="s">
        <f>=HYPERLINK("https://www.leilaoonline.com.br/lote/detalhe/196935", "AREA DE VIVENCIA; ANO 2012. - FR10004186. - LOC. CONTINENTAL")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3.250,00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=HYPERLINK("https://www.leilaoonline.com.br/lote/detalhe/196947", "31438")</f>
      </c>
      <c r="B174" s="4" t="s">
        <f>=HYPERLINK("https://www.leilaoonline.com.br/lote/detalhe/196947", "AREA DE VIVENCIA; ANO 2012. - FR10004191. - LOC. CONTINENTAL")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=HYPERLINK("https://www.leilaoonline.com.br/lote/detalhe/196940", "31439")</f>
      </c>
      <c r="B175" s="4" t="s">
        <f>=HYPERLINK("https://www.leilaoonline.com.br/lote/detalhe/196940", "CARRETA SERVIÇOS DIVERSOS; ANO 2012. - FR10003166. - LOC. CONTINENTAL ")</f>
      </c>
      <c r="C175" s="4" t="inlineStr">
        <is>
          <t>Não vendido</t>
        </is>
      </c>
      <c r="D175" s="4" t="inlineStr">
        <is>
          <t>10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=HYPERLINK("https://www.leilaoonline.com.br/lote/detalhe/196944", "31440")</f>
      </c>
      <c r="B176" s="4" t="s">
        <f>=HYPERLINK("https://www.leilaoonline.com.br/lote/detalhe/196944", "2 BOMBAS EQUIPE; 2 ARMARIOS E 1 BANCADA DE AÇO. - S/ FR. - LOC. CONTINENTAL 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7.200,00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=HYPERLINK("https://www.leilaoonline.com.br/lote/detalhe/196941", "31441")</f>
      </c>
      <c r="B177" s="4" t="s">
        <f>=HYPERLINK("https://www.leilaoonline.com.br/lote/detalhe/196941", "4 TANQUES HERBICIDA; ANO 2002. - FR10003079. - LOC. CONTINENTAL")</f>
      </c>
      <c r="C177" s="4" t="inlineStr">
        <is>
          <t>Vendido</t>
        </is>
      </c>
      <c r="D177" s="4" t="inlineStr">
        <is>
          <t>21</t>
        </is>
      </c>
      <c r="E177" s="5" t="inlineStr">
        <is>
          <t>4.800,00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=HYPERLINK("https://www.leilaoonline.com.br/lote/detalhe/196943", "31442")</f>
      </c>
      <c r="B178" s="4" t="s">
        <f>=HYPERLINK("https://www.leilaoonline.com.br/lote/detalhe/196943", "MOTO BOMBA; ANO 2003. - FR10005014. - LOC. CONTINENTAL")</f>
      </c>
      <c r="C178" s="4" t="inlineStr">
        <is>
          <t>Vendido</t>
        </is>
      </c>
      <c r="D178" s="4" t="inlineStr">
        <is>
          <t>38</t>
        </is>
      </c>
      <c r="E178" s="5" t="inlineStr">
        <is>
          <t>12.300,00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=HYPERLINK("https://www.leilaoonline.com.br/lote/detalhe/196942", "31443")</f>
      </c>
      <c r="B179" s="4" t="s">
        <f>=HYPERLINK("https://www.leilaoonline.com.br/lote/detalhe/196942", "2 CARRETINHAS. - FR10003212/FR10003213. - LOC. CONTINENTAL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3.200,00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=HYPERLINK("https://www.leilaoonline.com.br/lote/detalhe/196957", "31444")</f>
      </c>
      <c r="B180" s="4" t="s">
        <f>=HYPERLINK("https://www.leilaoonline.com.br/lote/detalhe/196957", "3 IMPLEMENTOS AGRICOLAS; ANO 2002. - FR10003078. - LOC. CONTINENTAL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=HYPERLINK("https://www.leilaoonline.com.br/lote/detalhe/196946", "31445")</f>
      </c>
      <c r="B181" s="4" t="s">
        <f>=HYPERLINK("https://www.leilaoonline.com.br/lote/detalhe/196946", "MOTO BOMBA. - S/ FR. - LOC. CONTINENTAL")</f>
      </c>
      <c r="C181" s="4" t="inlineStr">
        <is>
          <t>Não vendido</t>
        </is>
      </c>
      <c r="D181" s="4" t="inlineStr">
        <is>
          <t>30</t>
        </is>
      </c>
      <c r="E181" s="5" t="inlineStr">
        <is>
          <t>10.100,00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=HYPERLINK("https://www.leilaoonline.com.br/lote/detalhe/196950", "31446")</f>
      </c>
      <c r="B182" s="4" t="s">
        <f>=HYPERLINK("https://www.leilaoonline.com.br/lote/detalhe/196950", " MOTOR DIESEL MWM. - S/ FR. - CONTINENTAL ")</f>
      </c>
      <c r="C182" s="4" t="inlineStr">
        <is>
          <t>Vendido</t>
        </is>
      </c>
      <c r="D182" s="4" t="inlineStr">
        <is>
          <t>11</t>
        </is>
      </c>
      <c r="E182" s="5" t="inlineStr">
        <is>
          <t>5.350,00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=HYPERLINK("https://www.leilaoonline.com.br/lote/detalhe/196945", "31447")</f>
      </c>
      <c r="B183" s="4" t="s">
        <f>=HYPERLINK("https://www.leilaoonline.com.br/lote/detalhe/196945", "CARRETA SERVIÇOS DIVERSOS; ANO 1998. - FR10003051. - LOC. CONTINENTAL 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4.600,00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=HYPERLINK("https://www.leilaoonline.com.br/lote/detalhe/196948", "31448")</f>
      </c>
      <c r="B184" s="4" t="s">
        <f>=HYPERLINK("https://www.leilaoonline.com.br/lote/detalhe/196948", "2 MAQUINAS DE SOLDA E 1 MAQUINA DE SOPRO AIR SISTEM. - S/ FR. - LOC. CONTINENTAL")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2.950,00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=HYPERLINK("https://www.leilaoonline.com.br/lote/detalhe/196949", "31449")</f>
      </c>
      <c r="B185" s="4" t="s">
        <f>=HYPERLINK("https://www.leilaoonline.com.br/lote/detalhe/196949", "3 TANQUES PLASTICO COM BASE. - S/ FR. - LOC. CONTINENTAL ")</f>
      </c>
      <c r="C185" s="4" t="inlineStr">
        <is>
          <t>Vendido</t>
        </is>
      </c>
      <c r="D185" s="4" t="inlineStr">
        <is>
          <t>28</t>
        </is>
      </c>
      <c r="E185" s="5" t="inlineStr">
        <is>
          <t>4.550,00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=HYPERLINK("https://www.leilaoonline.com.br/lote/detalhe/196930", "31450")</f>
      </c>
      <c r="B186" s="4" t="s">
        <f>=HYPERLINK("https://www.leilaoonline.com.br/lote/detalhe/196930", "EMPILHADEIRA HISTER; ANO 1977. - FR10002001. - LOC. CONTINENTAL ")</f>
      </c>
      <c r="C186" s="4" t="inlineStr">
        <is>
          <t>Vendido</t>
        </is>
      </c>
      <c r="D186" s="4" t="inlineStr">
        <is>
          <t>39</t>
        </is>
      </c>
      <c r="E186" s="5" t="inlineStr">
        <is>
          <t>61.000,00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=HYPERLINK("https://www.leilaoonline.com.br/lote/detalhe/196958", "31451")</f>
      </c>
      <c r="B187" s="4" t="s">
        <f>=HYPERLINK("https://www.leilaoonline.com.br/lote/detalhe/196958", "MUNCK MOTO CANA. - S/ FR. - LOC. CONTINENTAL ")</f>
      </c>
      <c r="C187" s="4" t="inlineStr">
        <is>
          <t>Não vendido</t>
        </is>
      </c>
      <c r="D187" s="4" t="inlineStr">
        <is>
          <t>62</t>
        </is>
      </c>
      <c r="E187" s="5" t="inlineStr">
        <is>
          <t>42.500,00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=HYPERLINK("https://www.leilaoonline.com.br/lote/detalhe/195683", "31452")</f>
      </c>
      <c r="B188" s="4" t="s">
        <f>=HYPERLINK("https://www.leilaoonline.com.br/lote/detalhe/195683", " CULTIVADOR 2 LINHAS; ANO 2005. - FR37464. - LOC. BOM RETIRO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=HYPERLINK("https://www.leilaoonline.com.br/lote/detalhe/195689", "31453")</f>
      </c>
      <c r="B189" s="4" t="s">
        <f>=HYPERLINK("https://www.leilaoonline.com.br/lote/detalhe/195689", "CULTIVADOR 4 LINHAS; ANO 2015. - FR140035. - LOC. BOM RETIRO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=HYPERLINK("https://www.leilaoonline.com.br/lote/detalhe/195715", "31455")</f>
      </c>
      <c r="B190" s="4" t="s">
        <f>=HYPERLINK("https://www.leilaoonline.com.br/lote/detalhe/195715", "TRANSBORDO SANTAL 12 T; ANO 2013. - FR38372. - LOC. BOM RETIRO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=HYPERLINK("https://www.leilaoonline.com.br/lote/detalhe/195686", "31460")</f>
      </c>
      <c r="B191" s="4" t="s">
        <f>=HYPERLINK("https://www.leilaoonline.com.br/lote/detalhe/195686", "TRANSBORDO SANTAL 12 T; ANO 2013. - FR38371. - LOC. BOM RETIRO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=HYPERLINK("https://www.leilaoonline.com.br/lote/detalhe/195711", "31464")</f>
      </c>
      <c r="B192" s="4" t="s">
        <f>=HYPERLINK("https://www.leilaoonline.com.br/lote/detalhe/195711", "ADUBADEIRA JUMIL JM3520SH; ANO 2011. - FR25214. - LOC. BOM RETIRO")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=HYPERLINK("https://www.leilaoonline.com.br/lote/detalhe/195687", "31465")</f>
      </c>
      <c r="B193" s="4" t="s">
        <f>=HYPERLINK("https://www.leilaoonline.com.br/lote/detalhe/195687", "CULTIVADOR DMB; ANO 2006. - FR25210. - LOC. BOM RETIRO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=HYPERLINK("https://www.leilaoonline.com.br/lote/detalhe/196442", "31472")</f>
      </c>
      <c r="B194" s="4" t="s">
        <f>=HYPERLINK("https://www.leilaoonline.com.br/lote/detalhe/196442", "2 PEÇAS DE MÁRMORE, MEDINDO APROX. 2,30M X 1,0M; MAIS RETALHOS. - S/ FR. - LOC. TARUMÃ")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=HYPERLINK("https://www.leilaoonline.com.br/lote/detalhe/196444", "31486")</f>
      </c>
      <c r="B195" s="4" t="s">
        <f>=HYPERLINK("https://www.leilaoonline.com.br/lote/detalhe/196444", "SISTEMA ADIABATICO. - S/FR. - LOC. IPAUSSU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=HYPERLINK("https://www.leilaoonline.com.br/lote/detalhe/195937", "31487")</f>
      </c>
      <c r="B196" s="4" t="s">
        <f>=HYPERLINK("https://www.leilaoonline.com.br/lote/detalhe/195937", "SEMI REBOQUE RANDON SP SRCA CA; ANO 2012/2013; CINZA (SEM RODAS). - FR46954. - LOC. IPAUSSU ")</f>
      </c>
      <c r="C196" s="4" t="inlineStr">
        <is>
          <t>Não vendido</t>
        </is>
      </c>
      <c r="D196" s="4" t="inlineStr">
        <is>
          <t>23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=HYPERLINK("https://www.leilaoonline.com.br/lote/detalhe/195938", "31490")</f>
      </c>
      <c r="B197" s="4" t="s">
        <f>=HYPERLINK("https://www.leilaoonline.com.br/lote/detalhe/195938", "REBOQUE RANDON SP RQ CA; ANO 2012/2013; CINZA (SEM RODAS, PNEUS E EIXO). - FR46957. - LOC. IPAUSSU")</f>
      </c>
      <c r="C197" s="4" t="inlineStr">
        <is>
          <t>Vendido</t>
        </is>
      </c>
      <c r="D197" s="4" t="inlineStr">
        <is>
          <t>30</t>
        </is>
      </c>
      <c r="E197" s="5" t="inlineStr">
        <is>
          <t>54.000,00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=HYPERLINK("https://www.leilaoonline.com.br/lote/detalhe/195940", "31491")</f>
      </c>
      <c r="B198" s="4" t="s">
        <f>=HYPERLINK("https://www.leilaoonline.com.br/lote/detalhe/195940", "REBOQUE RANDON SP RQ CA; ANO 2012/2012; AZUL (SEM RODAS E PNEUS). - FR10906. - LOC. IPAUSSU")</f>
      </c>
      <c r="C198" s="4" t="inlineStr">
        <is>
          <t>Não vendido</t>
        </is>
      </c>
      <c r="D198" s="4" t="inlineStr">
        <is>
          <t>23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=HYPERLINK("https://www.leilaoonline.com.br/lote/detalhe/195942", "31493")</f>
      </c>
      <c r="B199" s="4" t="s">
        <f>=HYPERLINK("https://www.leilaoonline.com.br/lote/detalhe/195942", "REBOQUE RANDON SP RQ CA; ANO 2013/2014; CINZA  (SEM EIXO SEM RODAS) . - FR46968. - LOC. IPAUSSU ")</f>
      </c>
      <c r="C199" s="4" t="inlineStr">
        <is>
          <t>Não vendido</t>
        </is>
      </c>
      <c r="D199" s="4" t="inlineStr">
        <is>
          <t>17</t>
        </is>
      </c>
      <c r="E199" s="5" t="inlineStr">
        <is>
          <t>41.000,00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=HYPERLINK("https://www.leilaoonline.com.br/lote/detalhe/195354", "31494")</f>
      </c>
      <c r="B200" s="4" t="s">
        <f>=HYPERLINK("https://www.leilaoonline.com.br/lote/detalhe/195354", "TANQUE DE ÁCIDO SULFÚRICO 02. - FR320291. - LOC. GASA")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5.450,00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=HYPERLINK("https://www.leilaoonline.com.br/lote/detalhe/195351", "31495")</f>
      </c>
      <c r="B201" s="4" t="s">
        <f>=HYPERLINK("https://www.leilaoonline.com.br/lote/detalhe/195351", "TANQUE DE ÁCIDO SULFÚRICO 01. - FR320229. - LOC. GASA")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=HYPERLINK("https://www.leilaoonline.com.br/lote/detalhe/195348", "31496")</f>
      </c>
      <c r="B202" s="4" t="s">
        <f>=HYPERLINK("https://www.leilaoonline.com.br/lote/detalhe/195348", "TANQUE MAUSA. - FR219778. - LOC. GASA ")</f>
      </c>
      <c r="C202" s="4" t="inlineStr">
        <is>
          <t>Vendido</t>
        </is>
      </c>
      <c r="D202" s="4" t="inlineStr">
        <is>
          <t>47</t>
        </is>
      </c>
      <c r="E202" s="5" t="inlineStr">
        <is>
          <t>14.400,00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=HYPERLINK("https://www.leilaoonline.com.br/lote/detalhe/195370", "31499")</f>
      </c>
      <c r="B203" s="4" t="s">
        <f>=HYPERLINK("https://www.leilaoonline.com.br/lote/detalhe/195370", "TRATOR JOHN DEERE 7230 J; ANO 2010. -  FR115545. - LOC. GASA")</f>
      </c>
      <c r="C203" s="4" t="inlineStr">
        <is>
          <t>Vendido</t>
        </is>
      </c>
      <c r="D203" s="4" t="inlineStr">
        <is>
          <t>29</t>
        </is>
      </c>
      <c r="E203" s="5" t="inlineStr">
        <is>
          <t>54.000,00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=HYPERLINK("https://www.leilaoonline.com.br/lote/detalhe/195376", "31503")</f>
      </c>
      <c r="B204" s="4" t="s">
        <f>=HYPERLINK("https://www.leilaoonline.com.br/lote/detalhe/195376", "COLHEDORA JOHN DEERE 3522, ANO 2017 - FR173406. - LOC. GASA")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=HYPERLINK("https://www.leilaoonline.com.br/lote/detalhe/195359", "31504")</f>
      </c>
      <c r="B205" s="4" t="s">
        <f>=HYPERLINK("https://www.leilaoonline.com.br/lote/detalhe/195359", "TRANSBORDO ANTONIOSI ATA 12000; ANO 2011. - FR93830. - LOC. GASA")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=HYPERLINK("https://www.leilaoonline.com.br/lote/detalhe/195372", "31505")</f>
      </c>
      <c r="B206" s="4" t="s">
        <f>=HYPERLINK("https://www.leilaoonline.com.br/lote/detalhe/195372", "TRANSBORDO ANTONIOSI ATA 12000; ANO 2012. - FR123756. - LOC. GASA")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=HYPERLINK("https://www.leilaoonline.com.br/lote/detalhe/195353", "31506")</f>
      </c>
      <c r="B207" s="4" t="s">
        <f>=HYPERLINK("https://www.leilaoonline.com.br/lote/detalhe/195353", "TRANSBORDO ANTONIOSI, ANO 2016 - FR188712. - LOC. GASA")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=HYPERLINK("https://www.leilaoonline.com.br/lote/detalhe/195377", "31507")</f>
      </c>
      <c r="B208" s="4" t="s">
        <f>=HYPERLINK("https://www.leilaoonline.com.br/lote/detalhe/195377", "TRANSBORDO ANTONIOSI, ANO 2016 - FR188733. - LOC. GASA")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12.000,00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=HYPERLINK("https://www.leilaoonline.com.br/lote/detalhe/195352", "31508")</f>
      </c>
      <c r="B209" s="4" t="s">
        <f>=HYPERLINK("https://www.leilaoonline.com.br/lote/detalhe/195352", "TRANSBORDO ANTONIOSI ATA 12000; ANO 2015. - FR188728. - LOC. GASA")</f>
      </c>
      <c r="C209" s="4" t="inlineStr">
        <is>
          <t>Não vendido</t>
        </is>
      </c>
      <c r="D209" s="4" t="inlineStr">
        <is>
          <t>15</t>
        </is>
      </c>
      <c r="E209" s="5" t="inlineStr">
        <is>
          <t>24.000,00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=HYPERLINK("https://www.leilaoonline.com.br/lote/detalhe/195360", "31509")</f>
      </c>
      <c r="B210" s="4" t="s">
        <f>=HYPERLINK("https://www.leilaoonline.com.br/lote/detalhe/195360", "TRANSBORDO ANTONIOSI ATA 12000; ANO 2015. - FR188700. - LOC. GASA")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=HYPERLINK("https://www.leilaoonline.com.br/lote/detalhe/195365", "31510")</f>
      </c>
      <c r="B211" s="4" t="s">
        <f>=HYPERLINK("https://www.leilaoonline.com.br/lote/detalhe/195365", "TRANSBORDO ANTONIOSI; ANO 2016. - FR188732. - LOC. GASA")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=HYPERLINK("https://www.leilaoonline.com.br/lote/detalhe/195369", "31511")</f>
      </c>
      <c r="B212" s="4" t="s">
        <f>=HYPERLINK("https://www.leilaoonline.com.br/lote/detalhe/195369", "TRANSBORDO ANTONIOSI ATA 12000; ANO 2015. - FR188734. - LOC. GASA")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=HYPERLINK("https://www.leilaoonline.com.br/lote/detalhe/195356", "31512")</f>
      </c>
      <c r="B213" s="4" t="s">
        <f>=HYPERLINK("https://www.leilaoonline.com.br/lote/detalhe/195356", "02 TORRES DE RESFRIAMENTO DE ÁGUA. - FR088349/088348. - LOC. GASA")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=HYPERLINK("https://www.leilaoonline.com.br/lote/detalhe/195347", "31513")</f>
      </c>
      <c r="B214" s="4" t="s">
        <f>=HYPERLINK("https://www.leilaoonline.com.br/lote/detalhe/195347", "TRANSFORMADOR TRIFASICO DEDINE 95 KW MEDRAL. - SERIE 154523. - LOC. GASA")</f>
      </c>
      <c r="C214" s="4" t="inlineStr">
        <is>
          <t>Vendido</t>
        </is>
      </c>
      <c r="D214" s="4" t="inlineStr">
        <is>
          <t>27</t>
        </is>
      </c>
      <c r="E214" s="5" t="inlineStr">
        <is>
          <t>5.100,00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=HYPERLINK("https://www.leilaoonline.com.br/lote/detalhe/195364", "31517")</f>
      </c>
      <c r="B215" s="4" t="s">
        <f>=HYPERLINK("https://www.leilaoonline.com.br/lote/detalhe/195364", "TRANSBORDO ANTONIOSI ATA 12000; ANO 2012. - FR93874. - LOC. MUNDIAL")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=HYPERLINK("https://www.leilaoonline.com.br/lote/detalhe/197449", "31518")</f>
      </c>
      <c r="B216" s="4" t="s">
        <f>=HYPERLINK("https://www.leilaoonline.com.br/lote/detalhe/197449", "SEMI REBOQUE RANDON SP SRCA CA; ANO 2012/2013; CINZA. - FR361329. - LOC. UNIVALEM ")</f>
      </c>
      <c r="C216" s="4" t="inlineStr">
        <is>
          <t>Não vendido</t>
        </is>
      </c>
      <c r="D216" s="4" t="inlineStr">
        <is>
          <t>27</t>
        </is>
      </c>
      <c r="E216" s="5" t="inlineStr">
        <is>
          <t>57.000,00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=HYPERLINK("https://www.leilaoonline.com.br/lote/detalhe/197451", "31519")</f>
      </c>
      <c r="B217" s="4" t="s">
        <f>=HYPERLINK("https://www.leilaoonline.com.br/lote/detalhe/197451", " REBOQUE RANDON SP RQ CA; ANO 2012/2013; CINZA. - FR361330. - LOC. UNIVALEM")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67.000,00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=HYPERLINK("https://www.leilaoonline.com.br/lote/detalhe/197454", "31520")</f>
      </c>
      <c r="B218" s="4" t="s">
        <f>=HYPERLINK("https://www.leilaoonline.com.br/lote/detalhe/197454", "SEMI REBOQUE RANDON SP CRCA CA; ANO 2013/2014; CINZA. - FR361720. - LOC. UNIVALEM ")</f>
      </c>
      <c r="C218" s="4" t="inlineStr">
        <is>
          <t>Não vendido</t>
        </is>
      </c>
      <c r="D218" s="4" t="inlineStr">
        <is>
          <t>42</t>
        </is>
      </c>
      <c r="E218" s="5" t="inlineStr">
        <is>
          <t>66.000,00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=HYPERLINK("https://www.leilaoonline.com.br/lote/detalhe/197457", "31521")</f>
      </c>
      <c r="B219" s="4" t="s">
        <f>=HYPERLINK("https://www.leilaoonline.com.br/lote/detalhe/197457", "REBOQUE RANDON SP RQ CA; ANO 2013/2014; CINZA. - FR361721. - LOC. UNIVALEM")</f>
      </c>
      <c r="C219" s="4" t="inlineStr">
        <is>
          <t>Não vendido</t>
        </is>
      </c>
      <c r="D219" s="4" t="inlineStr">
        <is>
          <t>26</t>
        </is>
      </c>
      <c r="E219" s="5" t="inlineStr">
        <is>
          <t>50.000,00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=HYPERLINK("https://www.leilaoonline.com.br/lote/detalhe/197450", "31522")</f>
      </c>
      <c r="B220" s="4" t="s">
        <f>=HYPERLINK("https://www.leilaoonline.com.br/lote/detalhe/197450", "SEMI REBOQUE RANDON SP SRCA CA; ANO 2012/2013; CINZA. - FR361319. - LOC. UNIVALEM")</f>
      </c>
      <c r="C220" s="4" t="inlineStr">
        <is>
          <t>Não vendido</t>
        </is>
      </c>
      <c r="D220" s="4" t="inlineStr">
        <is>
          <t>39</t>
        </is>
      </c>
      <c r="E220" s="5" t="inlineStr">
        <is>
          <t>63.000,00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=HYPERLINK("https://www.leilaoonline.com.br/lote/detalhe/197456", "31523")</f>
      </c>
      <c r="B221" s="4" t="s">
        <f>=HYPERLINK("https://www.leilaoonline.com.br/lote/detalhe/197456", "REBOQUE RANDON SP RQ CA; ANO 2012/2013; CINZA. - FR361320. - LOC. UNIVALEM")</f>
      </c>
      <c r="C221" s="4" t="inlineStr">
        <is>
          <t>Não vendido</t>
        </is>
      </c>
      <c r="D221" s="4" t="inlineStr">
        <is>
          <t>34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=HYPERLINK("https://www.leilaoonline.com.br/lote/detalhe/197455", "31524")</f>
      </c>
      <c r="B222" s="4" t="s">
        <f>=HYPERLINK("https://www.leilaoonline.com.br/lote/detalhe/197455", "REBOQUE RANDON SP RQ CA; ANO 2012/2013; CINZA. - FR361350. - LOC. UNIVALEM ")</f>
      </c>
      <c r="C222" s="4" t="inlineStr">
        <is>
          <t>Não vendido</t>
        </is>
      </c>
      <c r="D222" s="4" t="inlineStr">
        <is>
          <t>41</t>
        </is>
      </c>
      <c r="E222" s="5" t="inlineStr">
        <is>
          <t>65.000,00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=HYPERLINK("https://www.leilaoonline.com.br/lote/detalhe/197453", "31525")</f>
      </c>
      <c r="B223" s="4" t="s">
        <f>=HYPERLINK("https://www.leilaoonline.com.br/lote/detalhe/197453", "SEMI REBOQUE RANDON SP SRCA CA; ANO 2012/2013; CINZA. - LOC. UNIVALEM ")</f>
      </c>
      <c r="C223" s="4" t="inlineStr">
        <is>
          <t>Não vendido</t>
        </is>
      </c>
      <c r="D223" s="4" t="inlineStr">
        <is>
          <t>51</t>
        </is>
      </c>
      <c r="E223" s="5" t="inlineStr">
        <is>
          <t>75.000,00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=HYPERLINK("https://www.leilaoonline.com.br/lote/detalhe/197452", "31526")</f>
      </c>
      <c r="B224" s="4" t="s">
        <f>=HYPERLINK("https://www.leilaoonline.com.br/lote/detalhe/197452", "REBOQUE RANDON SP RQ CA; ANO 2013/2014; CINZA. - FR361719. - LOC. UNIVALEM")</f>
      </c>
      <c r="C224" s="4" t="inlineStr">
        <is>
          <t>Vendido</t>
        </is>
      </c>
      <c r="D224" s="4" t="inlineStr">
        <is>
          <t>56</t>
        </is>
      </c>
      <c r="E224" s="5" t="inlineStr">
        <is>
          <t>80.000,00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=HYPERLINK("https://www.leilaoonline.com.br/lote/detalhe/197458", "31527")</f>
      </c>
      <c r="B225" s="4" t="s">
        <f>=HYPERLINK("https://www.leilaoonline.com.br/lote/detalhe/197458", " SEMI REBOQUE RANDON SP SRCA CA; ANO 2013/2014; CINZA. - FR361718. - LOC. UNIVALEM")</f>
      </c>
      <c r="C225" s="4" t="inlineStr">
        <is>
          <t>Vendido</t>
        </is>
      </c>
      <c r="D225" s="4" t="inlineStr">
        <is>
          <t>46</t>
        </is>
      </c>
      <c r="E225" s="5" t="inlineStr">
        <is>
          <t>70.000,00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=HYPERLINK("https://www.leilaoonline.com.br/lote/detalhe/195362", "31530")</f>
      </c>
      <c r="B226" s="4" t="s">
        <f>=HYPERLINK("https://www.leilaoonline.com.br/lote/detalhe/195362", "TRATOR VALTRA BH 210; ANO 2013. - FR173328. - LOC. BENACOOL")</f>
      </c>
      <c r="C226" s="4" t="inlineStr">
        <is>
          <t>Vendido</t>
        </is>
      </c>
      <c r="D226" s="4" t="inlineStr">
        <is>
          <t>70</t>
        </is>
      </c>
      <c r="E226" s="5" t="inlineStr">
        <is>
          <t>116.000,00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=HYPERLINK("https://www.leilaoonline.com.br/lote/detalhe/195367", "31531")</f>
      </c>
      <c r="B227" s="4" t="s">
        <f>=HYPERLINK("https://www.leilaoonline.com.br/lote/detalhe/195367", "TRANSBORDO ANTONIOSI; ANO 2010. - FR84616. - LOC. BENALCOOL")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=HYPERLINK("https://www.leilaoonline.com.br/lote/detalhe/195363", "31532")</f>
      </c>
      <c r="B228" s="4" t="s">
        <f>=HYPERLINK("https://www.leilaoonline.com.br/lote/detalhe/195363", "TRANSBORDO SANTAL; ANO 2016. -  FR84628. - LOC. BENALCOOL")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=HYPERLINK("https://www.leilaoonline.com.br/lote/detalhe/196475", "31553")</f>
      </c>
      <c r="B229" s="4" t="s">
        <f>=HYPERLINK("https://www.leilaoonline.com.br/lote/detalhe/196475", "TANQUE DE OLEO 15 W-40 NR. 01-AGRICOLA; ANO 1980. - TQE-SE-0363. - LOC. SANTA ELISA")</f>
      </c>
      <c r="C229" s="4" t="inlineStr">
        <is>
          <t>Vendido</t>
        </is>
      </c>
      <c r="D229" s="4" t="inlineStr">
        <is>
          <t>9</t>
        </is>
      </c>
      <c r="E229" s="5" t="inlineStr">
        <is>
          <t>2.250,00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=HYPERLINK("https://www.leilaoonline.com.br/lote/detalhe/196482", "31554")</f>
      </c>
      <c r="B230" s="4" t="s">
        <f>=HYPERLINK("https://www.leilaoonline.com.br/lote/detalhe/196482", "TANQUE DE OLEO 15 W-40 NR. 02-AGRICOLA; ANO 1980. - TQE-SE-0367. - LOC. SANTA ELISA")</f>
      </c>
      <c r="C230" s="4" t="inlineStr">
        <is>
          <t>Vendido</t>
        </is>
      </c>
      <c r="D230" s="4" t="inlineStr">
        <is>
          <t>7</t>
        </is>
      </c>
      <c r="E230" s="5" t="inlineStr">
        <is>
          <t>2.050,00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=HYPERLINK("https://www.leilaoonline.com.br/lote/detalhe/196477", "31555")</f>
      </c>
      <c r="B231" s="4" t="s">
        <f>=HYPERLINK("https://www.leilaoonline.com.br/lote/detalhe/196477", "REBOQUE RANDON RQ CA; ANO 2004/2004; AZUL. - FR14004242. - LOC. SANTA ELISA")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=HYPERLINK("https://www.leilaoonline.com.br/lote/detalhe/196771", "31557")</f>
      </c>
      <c r="B232" s="4" t="s">
        <f>=HYPERLINK("https://www.leilaoonline.com.br/lote/detalhe/196771", "AREA DE VIVENCIA; ANO 2012. - FR14004619. - LOC. VALE DO ROSARIO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=HYPERLINK("https://www.leilaoonline.com.br/lote/detalhe/196472", "31558")</f>
      </c>
      <c r="B233" s="4" t="s">
        <f>=HYPERLINK("https://www.leilaoonline.com.br/lote/detalhe/196472", " TRANSBORDO DE CANA CIVEMASA TRIDEM 13 T; ANO 2007 (COM PNEUS DE CAMINHÃO). - FR14003177.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=HYPERLINK("https://www.leilaoonline.com.br/lote/detalhe/196461", "31559")</f>
      </c>
      <c r="B234" s="4" t="s">
        <f>=HYPERLINK("https://www.leilaoonline.com.br/lote/detalhe/196461", "HIDRO ROLL (SEM MOTOR) METALMAG (ROLÃO) C/ MANGUEIRA; ANO 2000. - FR13003092. - LOC. MB")</f>
      </c>
      <c r="C234" s="4" t="inlineStr">
        <is>
          <t>Vendido</t>
        </is>
      </c>
      <c r="D234" s="4" t="inlineStr">
        <is>
          <t>8</t>
        </is>
      </c>
      <c r="E234" s="5" t="inlineStr">
        <is>
          <t>8.100,00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=HYPERLINK("https://www.leilaoonline.com.br/lote/detalhe/196479", "31560")</f>
      </c>
      <c r="B235" s="4" t="s">
        <f>=HYPERLINK("https://www.leilaoonline.com.br/lote/detalhe/196479", "NIVELADORA SOLO (PLAINA) MACHESAN TATU LTDA 5000; ANO 2014. - FR13003183. - LOC. MB")</f>
      </c>
      <c r="C235" s="4" t="inlineStr">
        <is>
          <t>Não vendido</t>
        </is>
      </c>
      <c r="D235" s="4" t="inlineStr">
        <is>
          <t>64</t>
        </is>
      </c>
      <c r="E235" s="5" t="inlineStr">
        <is>
          <t>24.600,00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=HYPERLINK("https://www.leilaoonline.com.br/lote/detalhe/196465", "31561")</f>
      </c>
      <c r="B236" s="4" t="s">
        <f>=HYPERLINK("https://www.leilaoonline.com.br/lote/detalhe/196465", "ADUBADEIRA; ANO 2013. - FR13003189. - LOC. MB")</f>
      </c>
      <c r="C236" s="4" t="inlineStr">
        <is>
          <t>Não vendido</t>
        </is>
      </c>
      <c r="D236" s="4" t="inlineStr">
        <is>
          <t>10</t>
        </is>
      </c>
      <c r="E236" s="5" t="inlineStr">
        <is>
          <t>2.200,00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=HYPERLINK("https://www.leilaoonline.com.br/lote/detalhe/196485", "31562")</f>
      </c>
      <c r="B237" s="4" t="s">
        <f>=HYPERLINK("https://www.leilaoonline.com.br/lote/detalhe/196485", "ARADO AIKEDA; ANO 2015. - FR13003187. - LOC. MB")</f>
      </c>
      <c r="C237" s="4" t="inlineStr">
        <is>
          <t>Não vendido</t>
        </is>
      </c>
      <c r="D237" s="4" t="inlineStr">
        <is>
          <t>15</t>
        </is>
      </c>
      <c r="E237" s="5" t="inlineStr">
        <is>
          <t>3.900,00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=HYPERLINK("https://www.leilaoonline.com.br/lote/detalhe/196466", "31565")</f>
      </c>
      <c r="B238" s="4" t="s">
        <f>=HYPERLINK("https://www.leilaoonline.com.br/lote/detalhe/196466", "CARRETA SERVIÇOS DIVERSOS 02 RODAS; ANO 2013. (FABRICAÇÃO PRÓPRIA) - FR13003167. - LOC. MB")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3.300,00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=HYPERLINK("https://www.leilaoonline.com.br/lote/detalhe/196459", "31566")</f>
      </c>
      <c r="B239" s="4" t="s">
        <f>=HYPERLINK("https://www.leilaoonline.com.br/lote/detalhe/196459", "CARRETA SERVIÇOS DIVERSOS 02 RODAS; ANO 2013. (FABRICAÇÃO PRÓPRIA) - FR13003166. - LOC. MB")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4.200,00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=HYPERLINK("https://www.leilaoonline.com.br/lote/detalhe/196460", "31571")</f>
      </c>
      <c r="B240" s="4" t="s">
        <f>=HYPERLINK("https://www.leilaoonline.com.br/lote/detalhe/196460", "CARREGADEIRA CANA SANTAL BM85 VALTRA (3-554) - ANO 2003. - S/FR. - LOC. MB")</f>
      </c>
      <c r="C240" s="4" t="inlineStr">
        <is>
          <t>Vendido</t>
        </is>
      </c>
      <c r="D240" s="4" t="inlineStr">
        <is>
          <t>79</t>
        </is>
      </c>
      <c r="E240" s="5" t="inlineStr">
        <is>
          <t>96.000,00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=HYPERLINK("https://www.leilaoonline.com.br/lote/detalhe/196470", "31572")</f>
      </c>
      <c r="B241" s="4" t="s">
        <f>=HYPERLINK("https://www.leilaoonline.com.br/lote/detalhe/196470", "SEMI REBOQUE RANDON SR CA; ANO 2001/2001; VERDE. - FR11004216. - LOC. MB")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=HYPERLINK("https://www.leilaoonline.com.br/lote/detalhe/196463", "31573")</f>
      </c>
      <c r="B242" s="4" t="s">
        <f>=HYPERLINK("https://www.leilaoonline.com.br/lote/detalhe/196463", "SEMI REBOQUE RANDON SR CA; ANO 2006/2007; VERDE (VENDA SEM DOLLY). - FR11004300. - LOC. MB")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=HYPERLINK("https://www.leilaoonline.com.br/lote/detalhe/196474", "31575")</f>
      </c>
      <c r="B243" s="4" t="s">
        <f>=HYPERLINK("https://www.leilaoonline.com.br/lote/detalhe/196474", "SEMI REBOQUE SR/ RANDON SR CA - ANO 2006/2007 - VERDE - FR11004353 - LOC: VALE DO ROSÁRIO ")</f>
      </c>
      <c r="C243" s="4" t="inlineStr">
        <is>
          <t>Vendido</t>
        </is>
      </c>
      <c r="D243" s="4" t="inlineStr">
        <is>
          <t>2</t>
        </is>
      </c>
      <c r="E243" s="5" t="inlineStr">
        <is>
          <t>16.000,00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=HYPERLINK("https://www.leilaoonline.com.br/lote/detalhe/196462", "31576")</f>
      </c>
      <c r="B244" s="4" t="s">
        <f>=HYPERLINK("https://www.leilaoonline.com.br/lote/detalhe/196462", "SEMI REBOQUE RANDON SR CA; ANO 2006/2007; VERDE (VENDA  SEM DOLLY). - FR11004294. - LOC. MB")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25.000,00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=HYPERLINK("https://www.leilaoonline.com.br/lote/detalhe/196489", "31577")</f>
      </c>
      <c r="B245" s="4" t="s">
        <f>=HYPERLINK("https://www.leilaoonline.com.br/lote/detalhe/196489", "PONTE ROLANTE - MOENDA 02, ZANINI, CAPACIDADE 20 TON. ANO 1980. - PRO-VR-0006. - LOC. VALE DO ROSÁRIO")</f>
      </c>
      <c r="C245" s="4" t="inlineStr">
        <is>
          <t>Vendido</t>
        </is>
      </c>
      <c r="D245" s="4" t="inlineStr">
        <is>
          <t>79</t>
        </is>
      </c>
      <c r="E245" s="5" t="inlineStr">
        <is>
          <t>43.400,00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=HYPERLINK("https://www.leilaoonline.com.br/lote/detalhe/196473", "31580")</f>
      </c>
      <c r="B246" s="4" t="s">
        <f>=HYPERLINK("https://www.leilaoonline.com.br/lote/detalhe/196473", "COMPRESSOR DE AR WAYNE C/MOTOR WPP 15CV. - B35799. - LOC. VALE DO ROSÁRIO")</f>
      </c>
      <c r="C246" s="4" t="inlineStr">
        <is>
          <t>Não vendido</t>
        </is>
      </c>
      <c r="D246" s="4" t="inlineStr">
        <is>
          <t>27</t>
        </is>
      </c>
      <c r="E246" s="5" t="inlineStr">
        <is>
          <t>6.500,00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=HYPERLINK("https://www.leilaoonline.com.br/lote/detalhe/196468", "31581")</f>
      </c>
      <c r="B247" s="4" t="s">
        <f>=HYPERLINK("https://www.leilaoonline.com.br/lote/detalhe/196468", "PARTE DE COMPRESSOR. - B43533. - LOC. VALE DO ROSÁRIO ")</f>
      </c>
      <c r="C247" s="4" t="inlineStr">
        <is>
          <t>Não vendido</t>
        </is>
      </c>
      <c r="D247" s="4" t="inlineStr">
        <is>
          <t>15</t>
        </is>
      </c>
      <c r="E247" s="5" t="inlineStr">
        <is>
          <t>2.800,00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=HYPERLINK("https://www.leilaoonline.com.br/lote/detalhe/196487", "31583")</f>
      </c>
      <c r="B248" s="4" t="s">
        <f>=HYPERLINK("https://www.leilaoonline.com.br/lote/detalhe/196487", "SEMI REBOQUE RANDON SR CA; ANO 2006/2007; AZUL. - FR11004352. - LOC. VALE DO ROSÁRIO")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=HYPERLINK("https://www.leilaoonline.com.br/lote/detalhe/196486", "31585")</f>
      </c>
      <c r="B249" s="4" t="s">
        <f>=HYPERLINK("https://www.leilaoonline.com.br/lote/detalhe/196486", "TANQUE VERTICAL DE INOX P/ ARMAZENAMENTO DE ÁGUA; ANO 2007. - FR12. - VALE DO ROSÁRIO")</f>
      </c>
      <c r="C249" s="4" t="inlineStr">
        <is>
          <t>Vendido</t>
        </is>
      </c>
      <c r="D249" s="4" t="inlineStr">
        <is>
          <t>39</t>
        </is>
      </c>
      <c r="E249" s="5" t="inlineStr">
        <is>
          <t>7.300,00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=HYPERLINK("https://www.leilaoonline.com.br/lote/detalhe/196484", "31592")</f>
      </c>
      <c r="B250" s="4" t="s">
        <f>=HYPERLINK("https://www.leilaoonline.com.br/lote/detalhe/196484", "CARRETINHA MONTADA C/ TANQUE RODOVIÁRIO TRANSPORTE DE ÁGUA C/ 04 RODAS (FABRIC. PRÓPRIA). - LOC. JUNQUEIRA")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15.100,00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=HYPERLINK("https://www.leilaoonline.com.br/lote/detalhe/196464", "31606")</f>
      </c>
      <c r="B251" s="4" t="s">
        <f>=HYPERLINK("https://www.leilaoonline.com.br/lote/detalhe/196464", "CULTIVADOR DE CANA 2 LINHAS CARDEROLI; ANO 2013. - FR92837. - LOC. JUNQUEIRA")</f>
      </c>
      <c r="C251" s="4" t="inlineStr">
        <is>
          <t>Vendido</t>
        </is>
      </c>
      <c r="D251" s="4" t="inlineStr">
        <is>
          <t>2</t>
        </is>
      </c>
      <c r="E251" s="5" t="inlineStr">
        <is>
          <t>1.400,00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=HYPERLINK("https://www.leilaoonline.com.br/lote/detalhe/196476", "31607")</f>
      </c>
      <c r="B252" s="4" t="s">
        <f>=HYPERLINK("https://www.leilaoonline.com.br/lote/detalhe/196476", "CULTIVADOR COMB CANA DRIA; ANO 2014. - FR92866. - LOC. JUNQUEIRA ")</f>
      </c>
      <c r="C252" s="4" t="inlineStr">
        <is>
          <t>Não vendido</t>
        </is>
      </c>
      <c r="D252" s="4" t="inlineStr">
        <is>
          <t>13</t>
        </is>
      </c>
      <c r="E252" s="5" t="inlineStr">
        <is>
          <t>2.750,00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=HYPERLINK("https://www.leilaoonline.com.br/lote/detalhe/196481", "31609")</f>
      </c>
      <c r="B253" s="4" t="s">
        <f>=HYPERLINK("https://www.leilaoonline.com.br/lote/detalhe/196481", "TERENCIO; ANO 2003. - FR92653. - LOC. JUNQUEIRA")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=HYPERLINK("https://www.leilaoonline.com.br/lote/detalhe/196963", "31656")</f>
      </c>
      <c r="B254" s="4" t="s">
        <f>=HYPERLINK("https://www.leilaoonline.com.br/lote/detalhe/196963", "GRADE DE ARADO COM 44 DISCOS. - S/FR. - LOC. CONTINENTAL")</f>
      </c>
      <c r="C254" s="4" t="inlineStr">
        <is>
          <t>Vendido</t>
        </is>
      </c>
      <c r="D254" s="4" t="inlineStr">
        <is>
          <t>20</t>
        </is>
      </c>
      <c r="E254" s="5" t="inlineStr">
        <is>
          <t>5.000,00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=HYPERLINK("https://www.leilaoonline.com.br/lote/detalhe/196954", "31657")</f>
      </c>
      <c r="B255" s="4" t="s">
        <f>=HYPERLINK("https://www.leilaoonline.com.br/lote/detalhe/196954", "CARREGADEIRA SANTAL; BM100 VALTRA. - FR10002029. - LOC. CONTINENTAL")</f>
      </c>
      <c r="C255" s="4" t="inlineStr">
        <is>
          <t>Vendido</t>
        </is>
      </c>
      <c r="D255" s="4" t="inlineStr">
        <is>
          <t>104</t>
        </is>
      </c>
      <c r="E255" s="5" t="inlineStr">
        <is>
          <t>128.000,00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=HYPERLINK("https://www.leilaoonline.com.br/lote/detalhe/196953", "31658")</f>
      </c>
      <c r="B256" s="4" t="s">
        <f>=HYPERLINK("https://www.leilaoonline.com.br/lote/detalhe/196953", "CARROCERIA COMBOIO. - S/ FR. - LOC. CONTINENTAL")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=HYPERLINK("https://www.leilaoonline.com.br/lote/detalhe/196959", "31660")</f>
      </c>
      <c r="B257" s="4" t="s">
        <f>=HYPERLINK("https://www.leilaoonline.com.br/lote/detalhe/196959", "CARROCERIA COMBOIO. - FR10000018. - LOC. CONTINENTAL")</f>
      </c>
      <c r="C257" s="4" t="inlineStr">
        <is>
          <t>Não vendido</t>
        </is>
      </c>
      <c r="D257" s="4" t="inlineStr">
        <is>
          <t>59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=HYPERLINK("https://www.leilaoonline.com.br/lote/detalhe/196961", "31661")</f>
      </c>
      <c r="B258" s="4" t="s">
        <f>=HYPERLINK("https://www.leilaoonline.com.br/lote/detalhe/196961", "ROLO PÉ DE CARNEIRO. - S/ FR. - LOC. CONTINENTAL")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=HYPERLINK("https://www.leilaoonline.com.br/lote/detalhe/196955", "31662")</f>
      </c>
      <c r="B259" s="4" t="s">
        <f>=HYPERLINK("https://www.leilaoonline.com.br/lote/detalhe/196955", "CAMINHÃO MERCEDES BENZ L 2219; ANO 1981/1981; BRANCO. - FR119279. - LOC. BONFIM (VENDA SOMENTE PARA COMPRADORES DO ESTADO DE SÃO PAULO)")</f>
      </c>
      <c r="C259" s="4" t="inlineStr">
        <is>
          <t>Vendido</t>
        </is>
      </c>
      <c r="D259" s="4" t="inlineStr">
        <is>
          <t>25</t>
        </is>
      </c>
      <c r="E259" s="5" t="inlineStr">
        <is>
          <t>35.000,00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=HYPERLINK("https://www.leilaoonline.com.br/lote/detalhe/196951", "31665")</f>
      </c>
      <c r="B260" s="4" t="s">
        <f>=HYPERLINK("https://www.leilaoonline.com.br/lote/detalhe/196951", "CAMINHÃO MERCEDES BENZ L 2215; ANO 1986/1986; BRANCO. - FR119447. - LOC. BONFIM (VENDA SOMENTE PARA COMPRADORES DO ESTADO DE SÃO PAULO)")</f>
      </c>
      <c r="C260" s="4" t="inlineStr">
        <is>
          <t>Não vendido</t>
        </is>
      </c>
      <c r="D260" s="4" t="inlineStr">
        <is>
          <t>59</t>
        </is>
      </c>
      <c r="E260" s="5" t="inlineStr">
        <is>
          <t>68.000,00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=HYPERLINK("https://www.leilaoonline.com.br/lote/detalhe/196952", "31667")</f>
      </c>
      <c r="B261" s="4" t="s">
        <f>=HYPERLINK("https://www.leilaoonline.com.br/lote/detalhe/196952", "CAMINHÃO MERCEDES BENZ L 2213; ANO 1977/1977; BRANCO. - FR119189. - LOC. BONFIM (VENDA SOMENTE PARA COMPRADORES DO ESTADO DE SÃO PAULO)")</f>
      </c>
      <c r="C261" s="4" t="inlineStr">
        <is>
          <t>Vendido</t>
        </is>
      </c>
      <c r="D261" s="4" t="inlineStr">
        <is>
          <t>26</t>
        </is>
      </c>
      <c r="E261" s="5" t="inlineStr">
        <is>
          <t>35.000,00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=HYPERLINK("https://www.leilaoonline.com.br/lote/detalhe/196956", "31668")</f>
      </c>
      <c r="B262" s="4" t="s">
        <f>=HYPERLINK("https://www.leilaoonline.com.br/lote/detalhe/196956", "CAMINHÃO MERCEDES BENZ L 2219; ANO 1986/1986; BRANCO. (BASCULANTE) - FR119278. - LOC. BONFIM  (VENDA SOMENTE PARA COMPRADORES DO ESTADO DE SÃO PAULO)")</f>
      </c>
      <c r="C262" s="4" t="inlineStr">
        <is>
          <t>Vendido</t>
        </is>
      </c>
      <c r="D262" s="4" t="inlineStr">
        <is>
          <t>54</t>
        </is>
      </c>
      <c r="E262" s="5" t="inlineStr">
        <is>
          <t>63.000,00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=HYPERLINK("https://www.leilaoonline.com.br/lote/detalhe/196962", "31670")</f>
      </c>
      <c r="B263" s="4" t="s">
        <f>=HYPERLINK("https://www.leilaoonline.com.br/lote/detalhe/196962", "CAMINHÃO MERCEDES BENZ L 2220; ANO 1990/1990; BRANCO. - FR119575. - LOC. BONFIM  (VENDA SOMENTE PARA COMPRADORES DO ESTADO DE SÃO PAULO)")</f>
      </c>
      <c r="C263" s="4" t="inlineStr">
        <is>
          <t>Vendido</t>
        </is>
      </c>
      <c r="D263" s="4" t="inlineStr">
        <is>
          <t>28</t>
        </is>
      </c>
      <c r="E263" s="5" t="inlineStr">
        <is>
          <t>37.000,00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=HYPERLINK("https://www.leilaoonline.com.br/lote/detalhe/196964", "31672")</f>
      </c>
      <c r="B264" s="4" t="s">
        <f>=HYPERLINK("https://www.leilaoonline.com.br/lote/detalhe/196964", " CAMINHÃO MERCEDES BENZ L 1513; ANO 1981/1981; BRANCO. - FR119659. - LOC. BONFIM (VENDA SOMENTE PARA COMPRADORES DO ESTADO DE SÃO PAULO)")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21.000,00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=HYPERLINK("https://www.leilaoonline.com.br/lote/detalhe/196966", "31677")</f>
      </c>
      <c r="B265" s="4" t="s">
        <f>=HYPERLINK("https://www.leilaoonline.com.br/lote/detalhe/196966", " CAMINHÃO SCANIA R113 E 6X4 360; ANO 1993/1993; BRANCO. - FR120669.  - LOC. BONFIM (VENDA SOMENTE PARA COMPRADORES DO ESTADO DE SÃO PAULO)")</f>
      </c>
      <c r="C265" s="4" t="inlineStr">
        <is>
          <t>Vendido</t>
        </is>
      </c>
      <c r="D265" s="4" t="inlineStr">
        <is>
          <t>40</t>
        </is>
      </c>
      <c r="E265" s="5" t="inlineStr">
        <is>
          <t>49.000,00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=HYPERLINK("https://www.leilaoonline.com.br/lote/detalhe/196965", "31685")</f>
      </c>
      <c r="B266" s="4" t="s">
        <f>=HYPERLINK("https://www.leilaoonline.com.br/lote/detalhe/196965", "REBOQUE FACCHINI RFRBC; ANO 1985/1985; LARANJA. (7,5 M) - FR121241. - LOC. BONFIM (VENDA SOMENTE PARA COMPRADORES DO ESTADO DE SÃO PAULO)")</f>
      </c>
      <c r="C266" s="4" t="inlineStr">
        <is>
          <t>Vendido</t>
        </is>
      </c>
      <c r="D266" s="4" t="inlineStr">
        <is>
          <t>4</t>
        </is>
      </c>
      <c r="E266" s="5" t="inlineStr">
        <is>
          <t>6.500,00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=HYPERLINK("https://www.leilaoonline.com.br/lote/detalhe/196492", "32011")</f>
      </c>
      <c r="B267" s="4" t="s">
        <f>=HYPERLINK("https://www.leilaoonline.com.br/lote/detalhe/196492", "SEMI REBOQUE SR/RANDONSP SRCA CA; ANO 2010/2011; AMARELA. - FR4451285. - LOC: CAARAPÓ")</f>
      </c>
      <c r="C267" s="4" t="inlineStr">
        <is>
          <t>Vendido</t>
        </is>
      </c>
      <c r="D267" s="4" t="inlineStr">
        <is>
          <t>14</t>
        </is>
      </c>
      <c r="E267" s="5" t="inlineStr">
        <is>
          <t>38.000,00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=HYPERLINK("https://www.leilaoonline.com.br/lote/detalhe/196493", "32012")</f>
      </c>
      <c r="B268" s="4" t="s">
        <f>=HYPERLINK("https://www.leilaoonline.com.br/lote/detalhe/196493", "SEMI REBOQUE SR/USICAMP SRCP E2 10000; ANO 2012/2012; AMARELA. - FR4455078. - LOC: CAARAPÓ")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=HYPERLINK("https://www.leilaoonline.com.br/lote/detalhe/196494", "32013")</f>
      </c>
      <c r="B269" s="4" t="s">
        <f>=HYPERLINK("https://www.leilaoonline.com.br/lote/detalhe/196494", "SEMI REBOQUE SR/USICAMP SRCP E2 10000; ANO 2017/2017; AMARELA. - FR4455164. - LOC: CAARAPÓ")</f>
      </c>
      <c r="C269" s="4" t="inlineStr">
        <is>
          <t>Vendido</t>
        </is>
      </c>
      <c r="D269" s="4" t="inlineStr">
        <is>
          <t>18</t>
        </is>
      </c>
      <c r="E269" s="5" t="inlineStr">
        <is>
          <t>50.000,00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=HYPERLINK("https://www.leilaoonline.com.br/lote/detalhe/196497", "32014")</f>
      </c>
      <c r="B270" s="4" t="s">
        <f>=HYPERLINK("https://www.leilaoonline.com.br/lote/detalhe/196497", "APROX. 100 SUCATAS DE MOTORES; DIVERSOS TAMANHOS E MODELOS. - S/ FR. - LOC. COSTA PINTO")</f>
      </c>
      <c r="C270" s="4" t="inlineStr">
        <is>
          <t>Vendido</t>
        </is>
      </c>
      <c r="D270" s="4" t="inlineStr">
        <is>
          <t>215</t>
        </is>
      </c>
      <c r="E270" s="5" t="inlineStr">
        <is>
          <t>58.700,00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=HYPERLINK("https://www.leilaoonline.com.br/lote/detalhe/196496", "32015")</f>
      </c>
      <c r="B271" s="4" t="s">
        <f>=HYPERLINK("https://www.leilaoonline.com.br/lote/detalhe/196496", "APROX. 30 IBCS 1000 LITROS USADOS. - S/ FR. - LOC. COSTA PINTO")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1.000,00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=HYPERLINK("https://www.leilaoonline.com.br/lote/detalhe/196500", "32016")</f>
      </c>
      <c r="B272" s="4" t="s">
        <f>=HYPERLINK("https://www.leilaoonline.com.br/lote/detalhe/196500", "2 VOLANDEIRAS 2900MM DE DIÂMETRO; 400MM DE LARGURA. - S/ FR. - LOC. COSTA PINTO")</f>
      </c>
      <c r="C272" s="4" t="inlineStr">
        <is>
          <t>Não vendido</t>
        </is>
      </c>
      <c r="D272" s="4" t="inlineStr">
        <is>
          <t>25</t>
        </is>
      </c>
      <c r="E272" s="5" t="inlineStr">
        <is>
          <t>6.050,00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=HYPERLINK("https://www.leilaoonline.com.br/lote/detalhe/196501", "32017")</f>
      </c>
      <c r="B273" s="4" t="s">
        <f>=HYPERLINK("https://www.leilaoonline.com.br/lote/detalhe/196501", "APROX. 13 TANQUES DIVERSOS DE IMPLEMENTOS AGRÍCOLAS. - S/ FR. - LOC. LEME")</f>
      </c>
      <c r="C273" s="4" t="inlineStr">
        <is>
          <t>Vendido</t>
        </is>
      </c>
      <c r="D273" s="4" t="inlineStr">
        <is>
          <t>8</t>
        </is>
      </c>
      <c r="E273" s="5" t="inlineStr">
        <is>
          <t>1.800,00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=HYPERLINK("https://www.leilaoonline.com.br/lote/detalhe/196498", "32018")</f>
      </c>
      <c r="B274" s="4" t="s">
        <f>=HYPERLINK("https://www.leilaoonline.com.br/lote/detalhe/196498", "APROX. 13 PNEUS USADOS; MODELOS 275/80R22.5 -295/80R22.5. - S/ FR. - LOC. SÃO FRANCISCO")</f>
      </c>
      <c r="C274" s="4" t="inlineStr">
        <is>
          <t>Vendido</t>
        </is>
      </c>
      <c r="D274" s="4" t="inlineStr">
        <is>
          <t>9</t>
        </is>
      </c>
      <c r="E274" s="5" t="inlineStr">
        <is>
          <t>2.600,00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=HYPERLINK("https://www.leilaoonline.com.br/lote/detalhe/196499", "32019")</f>
      </c>
      <c r="B275" s="4" t="s">
        <f>=HYPERLINK("https://www.leilaoonline.com.br/lote/detalhe/196499", "2 CONDENSADORES E 4 SERPENTINAS; RAS20FSN5B. - LOC. PIRACICABA-CAR ")</f>
      </c>
      <c r="C275" s="4" t="inlineStr">
        <is>
          <t>Não vendido</t>
        </is>
      </c>
      <c r="D275" s="4" t="inlineStr">
        <is>
          <t>7</t>
        </is>
      </c>
      <c r="E275" s="5" t="inlineStr">
        <is>
          <t>1.600,00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=HYPERLINK("https://www.leilaoonline.com.br/lote/detalhe/196758", "32020")</f>
      </c>
      <c r="B276" s="4" t="s">
        <f>=HYPERLINK("https://www.leilaoonline.com.br/lote/detalhe/196758", "APROX. 200 PNEUS SUCATEADOS (VENDA SEM AS RODAS) - VEJA ESPECIFICAÇÕES ABAIXO E DESCRITIVO DE ITENS - LOC. ZANIN")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2026-06-19T07:53:09.00Z</dcterms:created>
  <dc:creator>Tellks Tecnologia</dc:creator>
  <cp:revision>0</cp:revision>
</cp:coreProperties>
</file>