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43 CAMINHÕES - REBOQUES - TRATORES - IMPLEMENTOS -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=HYPERLINK("https://www.leilaoonline.com.br/lote/detalhe/200454", "050")</f>
      </c>
      <c r="B11" s="4" t="s">
        <f>=HYPERLINK("https://www.leilaoonline.com.br/lote/detalhe/200454", "CARREGADEIRA FORD 6610, ANO 1987, FR139387 - LOC: BOM RETIRO")</f>
      </c>
      <c r="C11" s="4" t="inlineStr">
        <is>
          <t>Vendido</t>
        </is>
      </c>
      <c r="D11" s="4" t="inlineStr">
        <is>
          <t>49</t>
        </is>
      </c>
      <c r="E11" s="5" t="inlineStr">
        <is>
          <t>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=HYPERLINK("https://www.leilaoonline.com.br/lote/detalhe/200455", "051")</f>
      </c>
      <c r="B12" s="4" t="s">
        <f>=HYPERLINK("https://www.leilaoonline.com.br/lote/detalhe/200455", "SEMI REBOQUE LENCOIS SRL SRPCT;  ANO 2010/2010; AMARELO. - FR7004039. - LOC: LEME")</f>
      </c>
      <c r="C12" s="4" t="inlineStr">
        <is>
          <t>Não vendido</t>
        </is>
      </c>
      <c r="D12" s="4" t="inlineStr">
        <is>
          <t>90</t>
        </is>
      </c>
      <c r="E12" s="5" t="inlineStr">
        <is>
          <t>136.000,00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=HYPERLINK("https://www.leilaoonline.com.br/lote/detalhe/199689", "489")</f>
      </c>
      <c r="B13" s="4" t="s">
        <f>=HYPERLINK("https://www.leilaoonline.com.br/lote/detalhe/199689", " PLANTADEIRA SOLLUS FLEX 8080; ANO 2011. - FR4447036. - LOC. PASSATEMPO")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=HYPERLINK("https://www.leilaoonline.com.br/lote/detalhe/199679", "491")</f>
      </c>
      <c r="B14" s="4" t="s">
        <f>=HYPERLINK("https://www.leilaoonline.com.br/lote/detalhe/199679", " PLANTADEIRA SOLLUS FLEX 8080; ANO 2011. -  FR4447046. - LOC. PASSATEMPO")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=HYPERLINK("https://www.leilaoonline.com.br/lote/detalhe/199170", "633")</f>
      </c>
      <c r="B15" s="4" t="s">
        <f>=HYPERLINK("https://www.leilaoonline.com.br/lote/detalhe/199170", " VEJA O VÍDEO!!! - EMPILHADEIRA HYSTER; ANO 1980. - FR11002138. - LOC VALE DO ROSARIO")</f>
      </c>
      <c r="C15" s="4" t="inlineStr">
        <is>
          <t>Vendido</t>
        </is>
      </c>
      <c r="D15" s="4" t="inlineStr">
        <is>
          <t>8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=HYPERLINK("https://www.leilaoonline.com.br/lote/detalhe/199169", "1333")</f>
      </c>
      <c r="B16" s="4" t="s">
        <f>=HYPERLINK("https://www.leilaoonline.com.br/lote/detalhe/199169", " SEMI-REBOQUE RANDON SR CN HI; ANO 1997/1997. - BRANCO. - FR14004218. - LOC SANTA ELISA")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=HYPERLINK("https://www.leilaoonline.com.br/lote/detalhe/199186", "1369")</f>
      </c>
      <c r="B17" s="4" t="s">
        <f>=HYPERLINK("https://www.leilaoonline.com.br/lote/detalhe/199186", " CAMINHÃO VOLVO NL12 360 6X4; ANO 1995/1995; BRANCA. - FR11001012. - LOC VALE DO ROSÁRIO (COMPRESSOR NÃO FAZ PARTE DO LOTE)")</f>
      </c>
      <c r="C17" s="4" t="inlineStr">
        <is>
          <t>Vendido</t>
        </is>
      </c>
      <c r="D17" s="4" t="inlineStr">
        <is>
          <t>58</t>
        </is>
      </c>
      <c r="E17" s="5" t="inlineStr">
        <is>
          <t>109.000,00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=HYPERLINK("https://www.leilaoonline.com.br/lote/detalhe/199180", "3638")</f>
      </c>
      <c r="B18" s="4" t="s">
        <f>=HYPERLINK("https://www.leilaoonline.com.br/lote/detalhe/199180", "TRANSBORDO SANTAL VT 12; ANO 2015. - FR17301. - LOC SANTA CANDIDA")</f>
      </c>
      <c r="C18" s="4" t="inlineStr">
        <is>
          <t>Vendido</t>
        </is>
      </c>
      <c r="D18" s="4" t="inlineStr">
        <is>
          <t>6</t>
        </is>
      </c>
      <c r="E18" s="5" t="inlineStr">
        <is>
          <t>22.000,00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=HYPERLINK("https://www.leilaoonline.com.br/lote/detalhe/199688", "3711")</f>
      </c>
      <c r="B19" s="4" t="s">
        <f>=HYPERLINK("https://www.leilaoonline.com.br/lote/detalhe/199688", " AREA DE VIVÊNCIA; ANO 2010. - FR70122. - LOC. BIOMASSA / DIAMANTE")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1.100,00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=HYPERLINK("https://www.leilaoonline.com.br/lote/detalhe/199886", "5001")</f>
      </c>
      <c r="B20" s="4" t="s">
        <f>=HYPERLINK("https://www.leilaoonline.com.br/lote/detalhe/199886", " COLUNA DESTILAÇÃO AAP2. (3 PÇS) - S/ FR. -  LOC. COSTA PINTO")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42.000,00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=HYPERLINK("https://www.leilaoonline.com.br/lote/detalhe/199883", "5002")</f>
      </c>
      <c r="B21" s="4" t="s">
        <f>=HYPERLINK("https://www.leilaoonline.com.br/lote/detalhe/199883", " COLUNA DESTILAÇÃO AAR6. (1 PÇ) - S/ FR. -  LOC. COSTA PINTO")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29.000,00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=HYPERLINK("https://www.leilaoonline.com.br/lote/detalhe/199888", "5003")</f>
      </c>
      <c r="B22" s="4" t="s">
        <f>=HYPERLINK("https://www.leilaoonline.com.br/lote/detalhe/199888", " REBOILER AP4. (1 PÇ) - S/ FR. -  LOC. COSTA PINTO")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=HYPERLINK("https://www.leilaoonline.com.br/lote/detalhe/199884", "5004")</f>
      </c>
      <c r="B23" s="4" t="s">
        <f>=HYPERLINK("https://www.leilaoonline.com.br/lote/detalhe/199884", " COLUNA DESTILAÇÃO BAP1. (3 PÇ) - S/ FR. -  LOC. COSTA PINTO")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=HYPERLINK("https://www.leilaoonline.com.br/lote/detalhe/199878", "5005")</f>
      </c>
      <c r="B24" s="4" t="s">
        <f>=HYPERLINK("https://www.leilaoonline.com.br/lote/detalhe/199878", " COLUNA DESTILAÇÃO CAP2. (3 PÇS) - S/ FR. -  LOC. COSTA PINTO")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23.000,00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=HYPERLINK("https://www.leilaoonline.com.br/lote/detalhe/199881", "5006")</f>
      </c>
      <c r="B25" s="4" t="s">
        <f>=HYPERLINK("https://www.leilaoonline.com.br/lote/detalhe/199881", " COLUNA DESTILAÇÃO BAP2. (1 PÇ) - S/ FR. -  LOC. COSTA PINTO")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=HYPERLINK("https://www.leilaoonline.com.br/lote/detalhe/199879", "5007")</f>
      </c>
      <c r="B26" s="4" t="s">
        <f>=HYPERLINK("https://www.leilaoonline.com.br/lote/detalhe/199879", " COLUNA DESTILAÇÃO PAP6. (1 PÇ) - S/ FR. -  LOC. COSTA PINTO")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=HYPERLINK("https://www.leilaoonline.com.br/lote/detalhe/199885", "5008")</f>
      </c>
      <c r="B27" s="4" t="s">
        <f>=HYPERLINK("https://www.leilaoonline.com.br/lote/detalhe/199885", " COLUNA DESTILAÇÃO AAP1. (2 PÇ) - S/ FR. -  LOC. COSTA PINTO")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=HYPERLINK("https://www.leilaoonline.com.br/lote/detalhe/199877", "5009")</f>
      </c>
      <c r="B28" s="4" t="s">
        <f>=HYPERLINK("https://www.leilaoonline.com.br/lote/detalhe/199877", " COLUNA DESTILAÇÃO AAP6. (2 PÇ) - S/ FR. -  LOC. COSTA PINTO")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=HYPERLINK("https://www.leilaoonline.com.br/lote/detalhe/199683", "5010")</f>
      </c>
      <c r="B29" s="4" t="s">
        <f>=HYPERLINK("https://www.leilaoonline.com.br/lote/detalhe/199683", "TRATOR MASSEY FERGUSON 275 4X2 PNEU LEVE; ANO 1993. - FR51374. - LOC. COSTA PINTO")</f>
      </c>
      <c r="C29" s="4" t="inlineStr">
        <is>
          <t>Vendido</t>
        </is>
      </c>
      <c r="D29" s="4" t="inlineStr">
        <is>
          <t>36</t>
        </is>
      </c>
      <c r="E29" s="5" t="inlineStr">
        <is>
          <t>63.000,00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=HYPERLINK("https://www.leilaoonline.com.br/lote/detalhe/199682", "5011")</f>
      </c>
      <c r="B30" s="4" t="s">
        <f>=HYPERLINK("https://www.leilaoonline.com.br/lote/detalhe/199682", "TRATOR MASSEY FERGUSON 275 4X2 PNEU LEVE; ANO 1993; -FR51347; - LOC. COSTA PINTO")</f>
      </c>
      <c r="C30" s="4" t="inlineStr">
        <is>
          <t>Vendido</t>
        </is>
      </c>
      <c r="D30" s="4" t="inlineStr">
        <is>
          <t>39</t>
        </is>
      </c>
      <c r="E30" s="5" t="inlineStr">
        <is>
          <t>63.000,00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=HYPERLINK("https://www.leilaoonline.com.br/lote/detalhe/199880", "5031")</f>
      </c>
      <c r="B31" s="4" t="s">
        <f>=HYPERLINK("https://www.leilaoonline.com.br/lote/detalhe/199880", " COLUNA DESTILAÇÃO CAP3. (3 PÇ) - S/ FR. -  LOC. COSTA PINTO")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29.000,00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=HYPERLINK("https://www.leilaoonline.com.br/lote/detalhe/199882", "5032")</f>
      </c>
      <c r="B32" s="4" t="s">
        <f>=HYPERLINK("https://www.leilaoonline.com.br/lote/detalhe/199882", " COLUNA DESTILAÇÃO PA3 (2 PÇ) E REBOILER CA3. (1 PÇ)  REBOILER CA3. (1 PÇ) - S/ FR. -  LOC. COSTA PINTO")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17.000,00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=HYPERLINK("https://www.leilaoonline.com.br/lote/detalhe/199876", "5039")</f>
      </c>
      <c r="B33" s="4" t="s">
        <f>=HYPERLINK("https://www.leilaoonline.com.br/lote/detalhe/199876", " 2 TROCADORES DE CALOR. - S/ FR. - LOC. SÃO FRANCISCO")</f>
      </c>
      <c r="C33" s="4" t="inlineStr">
        <is>
          <t>Não vendido</t>
        </is>
      </c>
      <c r="D33" s="4" t="inlineStr">
        <is>
          <t>75</t>
        </is>
      </c>
      <c r="E33" s="5" t="inlineStr">
        <is>
          <t>94.000,00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=HYPERLINK("https://www.leilaoonline.com.br/lote/detalhe/199184", "5079")</f>
      </c>
      <c r="B34" s="4" t="s">
        <f>=HYPERLINK("https://www.leilaoonline.com.br/lote/detalhe/199184", "REBOQUE TRUCK GALEGO SR; ANO 2005/2005; VERDE. - FR11004276. - LOC VALE DO ROSARIO")</f>
      </c>
      <c r="C34" s="4" t="inlineStr">
        <is>
          <t>Vendido</t>
        </is>
      </c>
      <c r="D34" s="4" t="inlineStr">
        <is>
          <t>4</t>
        </is>
      </c>
      <c r="E34" s="5" t="inlineStr">
        <is>
          <t>18.000,00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=HYPERLINK("https://www.leilaoonline.com.br/lote/detalhe/199187", "5098")</f>
      </c>
      <c r="B35" s="4" t="s">
        <f>=HYPERLINK("https://www.leilaoonline.com.br/lote/detalhe/199187", "ADUBADEIRA JUMIL; MOD. 1M3520SH; ANO 2011. - FR57305 - LOC BOM RETIRO")</f>
      </c>
      <c r="C35" s="4" t="inlineStr">
        <is>
          <t>Vendido</t>
        </is>
      </c>
      <c r="D35" s="4" t="inlineStr">
        <is>
          <t>6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=HYPERLINK("https://www.leilaoonline.com.br/lote/detalhe/199175", "7020")</f>
      </c>
      <c r="B36" s="4" t="s">
        <f>=HYPERLINK("https://www.leilaoonline.com.br/lote/detalhe/199175", "CAMINHÃO MERCEDES BENZ; LS 2638; ANO 2000/2000; BRANCO. - FR4410725. - LOC CAARAPO")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=HYPERLINK("https://www.leilaoonline.com.br/lote/detalhe/199177", "7045")</f>
      </c>
      <c r="B37" s="4" t="s">
        <f>=HYPERLINK("https://www.leilaoonline.com.br/lote/detalhe/199177", "2 ESTRUTURAS DE TROCADOR DE CALOR DORNA PRIMARIA DE FERMENTAÇÃO. - TCP-RB-0010/TCP-RB-0009. - LOC. RIO BRILHANTE")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=HYPERLINK("https://www.leilaoonline.com.br/lote/detalhe/199172", "8000")</f>
      </c>
      <c r="B38" s="4" t="s">
        <f>=HYPERLINK("https://www.leilaoonline.com.br/lote/detalhe/199172", "3 CULTIVADORES. - FR4445230/ FR4445018/ FR4445231. - LOC CAARAPÓ")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=HYPERLINK("https://www.leilaoonline.com.br/lote/detalhe/199400", "8003")</f>
      </c>
      <c r="B39" s="4" t="s">
        <f>=HYPERLINK("https://www.leilaoonline.com.br/lote/detalhe/199400", "CAMINHÃO MERCEDES BENZ 3344S 6X4; ANO 2016/2016; BRANCO. - FR4415055. - CAARAPÓ")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76.000,00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=HYPERLINK("https://www.leilaoonline.com.br/lote/detalhe/199401", "8028")</f>
      </c>
      <c r="B40" s="4" t="s">
        <f>=HYPERLINK("https://www.leilaoonline.com.br/lote/detalhe/199401", "GRADE NIVELADORA 28 DISCOS MARCA BALD. - FR4441872. - LOC. CAARAPÓ ")</f>
      </c>
      <c r="C40" s="4" t="inlineStr">
        <is>
          <t>Vendido</t>
        </is>
      </c>
      <c r="D40" s="4" t="inlineStr">
        <is>
          <t>18</t>
        </is>
      </c>
      <c r="E40" s="5" t="inlineStr">
        <is>
          <t>22.000,00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=HYPERLINK("https://www.leilaoonline.com.br/lote/detalhe/199685", "8046")</f>
      </c>
      <c r="B41" s="4" t="s">
        <f>=HYPERLINK("https://www.leilaoonline.com.br/lote/detalhe/199685", "2 CARRETINHAS DE VIVÊNCIA; - FR293309 / FR293895. -  LOC. PASSATEMPO")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=HYPERLINK("https://www.leilaoonline.com.br/lote/detalhe/199399", "9003")</f>
      </c>
      <c r="B42" s="4" t="s">
        <f>=HYPERLINK("https://www.leilaoonline.com.br/lote/detalhe/199399", "CAMINHÃO MERCEDES BENZ 3344S 6X4; ANO 2016/2016; BRANCO. - FR4415063. - LOC. CAARAPO")</f>
      </c>
      <c r="C42" s="4" t="inlineStr">
        <is>
          <t>Vendido</t>
        </is>
      </c>
      <c r="D42" s="4" t="inlineStr">
        <is>
          <t>42</t>
        </is>
      </c>
      <c r="E42" s="5" t="inlineStr">
        <is>
          <t>121.000,00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=HYPERLINK("https://www.leilaoonline.com.br/lote/detalhe/199398", "9008")</f>
      </c>
      <c r="B43" s="4" t="s">
        <f>=HYPERLINK("https://www.leilaoonline.com.br/lote/detalhe/199398", "CAMINHÃO MERCEDES BENZ AXOR 3344S 6X4; ANO 2016/2016; BRANCA. - FR415056. - LOC. CAARAPÓ")</f>
      </c>
      <c r="C43" s="4" t="inlineStr">
        <is>
          <t>Vendido</t>
        </is>
      </c>
      <c r="D43" s="4" t="inlineStr">
        <is>
          <t>26</t>
        </is>
      </c>
      <c r="E43" s="5" t="inlineStr">
        <is>
          <t>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=HYPERLINK("https://www.leilaoonline.com.br/lote/detalhe/199686", "16572")</f>
      </c>
      <c r="B44" s="4" t="s">
        <f>=HYPERLINK("https://www.leilaoonline.com.br/lote/detalhe/199686", "TRANSBORDO SANTAL VT12; ANO 2008. - FR88774. - LOC. BENALCOOL")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=HYPERLINK("https://www.leilaoonline.com.br/lote/detalhe/199174", "17345")</f>
      </c>
      <c r="B45" s="4" t="s">
        <f>=HYPERLINK("https://www.leilaoonline.com.br/lote/detalhe/199174", "SEMI-REBOQUE USICAMP SRCP E2 10000; ANO 2008/2008; AZUL. (VENDA SEM 2 RODAS) - FR46858 - LOC IPAUSSU")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=HYPERLINK("https://www.leilaoonline.com.br/lote/detalhe/199191", "20628")</f>
      </c>
      <c r="B46" s="4" t="s">
        <f>=HYPERLINK("https://www.leilaoonline.com.br/lote/detalhe/199191", "REBOQUE RANDON SP RQ CA; ANO 2010/2010; AZUL. - FR139928. - LOC BOM RETIRO")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=HYPERLINK("https://www.leilaoonline.com.br/lote/detalhe/199182", "20629")</f>
      </c>
      <c r="B47" s="4" t="s">
        <f>=HYPERLINK("https://www.leilaoonline.com.br/lote/detalhe/199182", "SEMI-REBOQUE RANDON SRCA CA; ANO 2008/2008; AZUL. (NECESSÁRIO REMARCAÇÃO DE CHASSI) - FR139667. - LOC BOM RETIRO")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=HYPERLINK("https://www.leilaoonline.com.br/lote/detalhe/199178", "20685")</f>
      </c>
      <c r="B48" s="4" t="s">
        <f>=HYPERLINK("https://www.leilaoonline.com.br/lote/detalhe/199178", "SEMI-REBOQUE RANDON SRCA CA; ANO 2008/2008; AZUL. (NECESSÁRIO REMARCAÇÃO DE CHASSI) - FR56275. - LOC BOM RETIRO")</f>
      </c>
      <c r="C48" s="4" t="inlineStr">
        <is>
          <t>Vendido</t>
        </is>
      </c>
      <c r="D48" s="4" t="inlineStr">
        <is>
          <t>1</t>
        </is>
      </c>
      <c r="E48" s="5" t="inlineStr">
        <is>
          <t>20.000,00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=HYPERLINK("https://www.leilaoonline.com.br/lote/detalhe/199195", "20694")</f>
      </c>
      <c r="B49" s="4" t="s">
        <f>=HYPERLINK("https://www.leilaoonline.com.br/lote/detalhe/199195", "REBOQUE RANDON SP RQ CA; ANO 2010/2011; AZUL. (FALTANDO EIXOS E MOLAS) - FR66183. - LOC BOM RETIRO")</f>
      </c>
      <c r="C49" s="4" t="inlineStr">
        <is>
          <t>Vendido</t>
        </is>
      </c>
      <c r="D49" s="4" t="inlineStr">
        <is>
          <t>1</t>
        </is>
      </c>
      <c r="E49" s="5" t="inlineStr">
        <is>
          <t>25.000,00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=HYPERLINK("https://www.leilaoonline.com.br/lote/detalhe/199887", "20708")</f>
      </c>
      <c r="B50" s="4" t="s">
        <f>=HYPERLINK("https://www.leilaoonline.com.br/lote/detalhe/199887", "TANQUE EM AÇO, ÁGUA DE GASES; 5M3; 2 COLUNAS VERTICAIS EM AÇO DE ABSORÇÃO DE GASES. - S/ FR. -  LOC. LEME")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=HYPERLINK("https://www.leilaoonline.com.br/lote/detalhe/199189", "30092")</f>
      </c>
      <c r="B51" s="4" t="s">
        <f>=HYPERLINK("https://www.leilaoonline.com.br/lote/detalhe/199189", "CULTIVADOR 2 LINHAS; ANO 1996. - FR67028. - LOC BOM RETIRO")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=HYPERLINK("https://www.leilaoonline.com.br/lote/detalhe/199181", "30097")</f>
      </c>
      <c r="B52" s="4" t="s">
        <f>=HYPERLINK("https://www.leilaoonline.com.br/lote/detalhe/199181", "CULTIVADOR 2 LINHAS; ANO 1999. - FR139755. - LOC BOM RETIRO")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=HYPERLINK("https://www.leilaoonline.com.br/lote/detalhe/199183", "30101")</f>
      </c>
      <c r="B53" s="4" t="s">
        <f>=HYPERLINK("https://www.leilaoonline.com.br/lote/detalhe/199183", "CULTIVADOR 2 LINHAS; ANO 2004. - FR38070. - LOC BOM RETIRO")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=HYPERLINK("https://www.leilaoonline.com.br/lote/detalhe/199179", "31019")</f>
      </c>
      <c r="B54" s="4" t="s">
        <f>=HYPERLINK("https://www.leilaoonline.com.br/lote/detalhe/199179", "SEMI-REBOQUE RANDON SR CA; ANO 2002/2003; AZUL. - FR10004075. - LOC CONTINENTAL")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=HYPERLINK("https://www.leilaoonline.com.br/lote/detalhe/199173", "31110")</f>
      </c>
      <c r="B55" s="4" t="s">
        <f>=HYPERLINK("https://www.leilaoonline.com.br/lote/detalhe/199173", "APROX 32 CONTÊINERES DE PLÁSTICO. (IBC 100 LTS) - S/ FR. - LOC JATAI")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=HYPERLINK("https://www.leilaoonline.com.br/lote/detalhe/199680", "31119")</f>
      </c>
      <c r="B56" s="4" t="s">
        <f>=HYPERLINK("https://www.leilaoonline.com.br/lote/detalhe/199680", "TRANBORDO ANTONIOSI ATA 12000; CAP. 12 TON. ANO 2015. - FR188708. - LOC. GASA")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=HYPERLINK("https://www.leilaoonline.com.br/lote/detalhe/199690", "31120")</f>
      </c>
      <c r="B57" s="4" t="s">
        <f>=HYPERLINK("https://www.leilaoonline.com.br/lote/detalhe/199690", "TRANSBORDO ANTONIOSI ATA 12000, ANO 2015. - FR188725. - LOC. GASA")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17.000,00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=HYPERLINK("https://www.leilaoonline.com.br/lote/detalhe/199194", "31176")</f>
      </c>
      <c r="B58" s="4" t="s">
        <f>=HYPERLINK("https://www.leilaoonline.com.br/lote/detalhe/199194", "SEMI-REBOQUE USICAMP SRCP E2 10000; ANO 2009/2009; AZUL. (VENDA SEM RODAS E SEM PNEUS) - FR164016 - LOC. DIAMANTE")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=HYPERLINK("https://www.leilaoonline.com.br/lote/detalhe/199188", "31191")</f>
      </c>
      <c r="B59" s="4" t="s">
        <f>=HYPERLINK("https://www.leilaoonline.com.br/lote/detalhe/199188", "1 CULTIVADOR; ANO 2015. - FR74032. - LOC DIAMANTE")</f>
      </c>
      <c r="C59" s="4" t="inlineStr">
        <is>
          <t>Não vendido</t>
        </is>
      </c>
      <c r="D59" s="4" t="inlineStr">
        <is>
          <t>22</t>
        </is>
      </c>
      <c r="E59" s="5" t="inlineStr">
        <is>
          <t>3.100,00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=HYPERLINK("https://www.leilaoonline.com.br/lote/detalhe/199185", "31192")</f>
      </c>
      <c r="B60" s="4" t="s">
        <f>=HYPERLINK("https://www.leilaoonline.com.br/lote/detalhe/199185", "1 CULTIVADOR 2L CARDEROLI; ANO 2015. - FR107852. - LOC DIAMANTE")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1.300,00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=HYPERLINK("https://www.leilaoonline.com.br/lote/detalhe/199198", "31196")</f>
      </c>
      <c r="B61" s="4" t="s">
        <f>=HYPERLINK("https://www.leilaoonline.com.br/lote/detalhe/199198", "COLHEDORA JOHN DEERE 3522; ANO 2010. - FR101462. - LOC SANTA CANDIDA")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=HYPERLINK("https://www.leilaoonline.com.br/lote/detalhe/199193", "31197")</f>
      </c>
      <c r="B62" s="4" t="s">
        <f>=HYPERLINK("https://www.leilaoonline.com.br/lote/detalhe/199193", "TRANSBORDO SANTAL; ANO 2009. - FR101972. - LOC SANTA CÂNDIDA ")</f>
      </c>
      <c r="C62" s="4" t="inlineStr">
        <is>
          <t>Vendido</t>
        </is>
      </c>
      <c r="D62" s="4" t="inlineStr">
        <is>
          <t>17</t>
        </is>
      </c>
      <c r="E62" s="5" t="inlineStr">
        <is>
          <t>26.000,00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=HYPERLINK("https://www.leilaoonline.com.br/lote/detalhe/199691", "31198")</f>
      </c>
      <c r="B63" s="4" t="s">
        <f>=HYPERLINK("https://www.leilaoonline.com.br/lote/detalhe/199691", "ROÇADEIRA. -  FR605034. - LOC. SANTA CÂNDIDA")</f>
      </c>
      <c r="C63" s="4" t="inlineStr">
        <is>
          <t>Vendido</t>
        </is>
      </c>
      <c r="D63" s="4" t="inlineStr">
        <is>
          <t>51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=HYPERLINK("https://www.leilaoonline.com.br/lote/detalhe/199192", "31201")</f>
      </c>
      <c r="B64" s="4" t="s">
        <f>=HYPERLINK("https://www.leilaoonline.com.br/lote/detalhe/199192", "TRANSBORDO ANTONIOSI ATA 10500; CAP. 12 TON. ANO 2010. - FR22738. - LOC PARAÍSO")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=HYPERLINK("https://www.leilaoonline.com.br/lote/detalhe/198767", "31204")</f>
      </c>
      <c r="B65" s="4" t="s">
        <f>=HYPERLINK("https://www.leilaoonline.com.br/lote/detalhe/198767", "TRANSBORDO ANTONIOSI ATA 10500; CAP. 12 TON. ANO 2010. - FR47046. - LOC. PARAÍSO")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=HYPERLINK("https://www.leilaoonline.com.br/lote/detalhe/198771", "31205")</f>
      </c>
      <c r="B66" s="4" t="s">
        <f>=HYPERLINK("https://www.leilaoonline.com.br/lote/detalhe/198771", "TRANSBORDO SANTAL 12 TON. ANO 2008. - FR101958. - LOC. PARAÍSO")</f>
      </c>
      <c r="C66" s="4" t="inlineStr">
        <is>
          <t>Vendido</t>
        </is>
      </c>
      <c r="D66" s="4" t="inlineStr">
        <is>
          <t>16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=HYPERLINK("https://www.leilaoonline.com.br/lote/detalhe/199217", "31247")</f>
      </c>
      <c r="B67" s="4" t="s">
        <f>=HYPERLINK("https://www.leilaoonline.com.br/lote/detalhe/199217", "SEMI REBOQUE SERGOMEL SRSCPI 2E;  ANO 2014/2014. - FR361752. - LOC. ZANIN")</f>
      </c>
      <c r="C67" s="4" t="inlineStr">
        <is>
          <t>Vendido</t>
        </is>
      </c>
      <c r="D67" s="4" t="inlineStr">
        <is>
          <t>52</t>
        </is>
      </c>
      <c r="E67" s="5" t="inlineStr">
        <is>
          <t>77.000,00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=HYPERLINK("https://www.leilaoonline.com.br/lote/detalhe/199197", "31264")</f>
      </c>
      <c r="B68" s="4" t="s">
        <f>=HYPERLINK("https://www.leilaoonline.com.br/lote/detalhe/199197", "TRANSBORDO ANTONIOSI ATA 12000; CAP. 12 TON. ANO 2012 - S/ FR. - LOC. SERRA")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=HYPERLINK("https://www.leilaoonline.com.br/lote/detalhe/199207", "31265")</f>
      </c>
      <c r="B69" s="4" t="s">
        <f>=HYPERLINK("https://www.leilaoonline.com.br/lote/detalhe/199207", "COLHEDORA CASE 8800., ANO 2010 - FR32223. - LOC. BONFIM")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=HYPERLINK("https://www.leilaoonline.com.br/lote/detalhe/199190", "31269")</f>
      </c>
      <c r="B70" s="4" t="s">
        <f>=HYPERLINK("https://www.leilaoonline.com.br/lote/detalhe/199190", "COLHEDORA CASE., ANO 2010 - FR139510. - LOC. BONFIM")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26.000,00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=HYPERLINK("https://www.leilaoonline.com.br/lote/detalhe/199212", "31272")</f>
      </c>
      <c r="B71" s="4" t="s">
        <f>=HYPERLINK("https://www.leilaoonline.com.br/lote/detalhe/199212", "2 EQUIPAMENTOS AGROMATÃO. - FR122454 / FR122339. - LOC. BONFIM ")</f>
      </c>
      <c r="C71" s="4" t="inlineStr">
        <is>
          <t>Vendido</t>
        </is>
      </c>
      <c r="D71" s="4" t="inlineStr">
        <is>
          <t>9</t>
        </is>
      </c>
      <c r="E71" s="5" t="inlineStr">
        <is>
          <t>1.800,00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=HYPERLINK("https://www.leilaoonline.com.br/lote/detalhe/199687", "31275")</f>
      </c>
      <c r="B72" s="4" t="s">
        <f>=HYPERLINK("https://www.leilaoonline.com.br/lote/detalhe/199687", "CARRETA TANQUE FERRO; ANO 1995. - FR122569. - LOC. BONFIM")</f>
      </c>
      <c r="C72" s="4" t="inlineStr">
        <is>
          <t>Vendido</t>
        </is>
      </c>
      <c r="D72" s="4" t="inlineStr">
        <is>
          <t>40</t>
        </is>
      </c>
      <c r="E72" s="5" t="inlineStr">
        <is>
          <t>16.000,00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=HYPERLINK("https://www.leilaoonline.com.br/lote/detalhe/198769", "31279")</f>
      </c>
      <c r="B73" s="4" t="s">
        <f>=HYPERLINK("https://www.leilaoonline.com.br/lote/detalhe/198769", "TRANSBORDO CIVEMASA TAC 12000; ANO 2008. - FR4445045. - LOC. CAARAPÓ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=HYPERLINK("https://www.leilaoonline.com.br/lote/detalhe/198765", "31280")</f>
      </c>
      <c r="B74" s="4" t="s">
        <f>=HYPERLINK("https://www.leilaoonline.com.br/lote/detalhe/198765", "TRANSBORDO CIVEMASA TAC 12000; ANO 2008. - FR4445043. - LOC: CAARAPÓ")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=HYPERLINK("https://www.leilaoonline.com.br/lote/detalhe/199218", "31284")</f>
      </c>
      <c r="B75" s="4" t="s">
        <f>=HYPERLINK("https://www.leilaoonline.com.br/lote/detalhe/199218", "GUINCHO SOLLUS; ANO 2011. - FR4447037. - LOC CAARAPÓ")</f>
      </c>
      <c r="C75" s="4" t="inlineStr">
        <is>
          <t>Não vendido</t>
        </is>
      </c>
      <c r="D75" s="4" t="inlineStr">
        <is>
          <t>21</t>
        </is>
      </c>
      <c r="E75" s="5" t="inlineStr">
        <is>
          <t>3.900,00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=HYPERLINK("https://www.leilaoonline.com.br/lote/detalhe/198768", "31285")</f>
      </c>
      <c r="B76" s="4" t="s">
        <f>=HYPERLINK("https://www.leilaoonline.com.br/lote/detalhe/198768", "2 TRANSBORDOS CIVEMASA TAC 10500; ANO 2010. - FR4445075/4445140. - LOC. CAARAPÓ 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=HYPERLINK("https://www.leilaoonline.com.br/lote/detalhe/198770", "31287")</f>
      </c>
      <c r="B77" s="4" t="s">
        <f>=HYPERLINK("https://www.leilaoonline.com.br/lote/detalhe/198770", "2 TRANSBORDOS CIVEMASA TAC 10500, ANO 2010. - FR4445139/4446145. - LOC. CAARAPÓ")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=HYPERLINK("https://www.leilaoonline.com.br/lote/detalhe/198759", "31288")</f>
      </c>
      <c r="B78" s="4" t="s">
        <f>=HYPERLINK("https://www.leilaoonline.com.br/lote/detalhe/198759", "2 TRANSBORDOS CIVEMASA TAC 10500; ANO 2010. - FR4445142/4445085. - LOC. CAARAPÓ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=HYPERLINK("https://www.leilaoonline.com.br/lote/detalhe/198760", "31291")</f>
      </c>
      <c r="B79" s="4" t="s">
        <f>=HYPERLINK("https://www.leilaoonline.com.br/lote/detalhe/198760", "2 TRANSBORDOS CIVEMASSA TAC 10500; ANO 2009. - FR4445072/4445083. - LOC. CAARAPÓ")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=HYPERLINK("https://www.leilaoonline.com.br/lote/detalhe/198762", "31292")</f>
      </c>
      <c r="B80" s="4" t="s">
        <f>=HYPERLINK("https://www.leilaoonline.com.br/lote/detalhe/198762", "2 TRANSBORDOS CIVEMASSA TAC 10500; ANO 2009. - FR4445076/4445084. - LOC. CAARAPÓ")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=HYPERLINK("https://www.leilaoonline.com.br/lote/detalhe/199209", "31297")</f>
      </c>
      <c r="B81" s="4" t="s">
        <f>=HYPERLINK("https://www.leilaoonline.com.br/lote/detalhe/199209", " 2 CULTIVADORES. - FR45285/ FR45262. - LOC CAARAPÓ")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=HYPERLINK("https://www.leilaoonline.com.br/lote/detalhe/199208", "31298")</f>
      </c>
      <c r="B82" s="4" t="s">
        <f>=HYPERLINK("https://www.leilaoonline.com.br/lote/detalhe/199208", "SEMI-REBOQUE USICAMP SRCP E2 10000; ANO 2008/2008; AZUL. - FR4455111. - LOC CAARAPÓ")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=HYPERLINK("https://www.leilaoonline.com.br/lote/detalhe/199210", "31301")</f>
      </c>
      <c r="B83" s="4" t="s">
        <f>=HYPERLINK("https://www.leilaoonline.com.br/lote/detalhe/199210", "SEMI-REBOQUE USICAMP SRCP E2 10000; ANO 2005/2005; AMARELA. - FR4451090. - LOC CAARAPÓ")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=HYPERLINK("https://www.leilaoonline.com.br/lote/detalhe/199205", "31303")</f>
      </c>
      <c r="B84" s="4" t="s">
        <f>=HYPERLINK("https://www.leilaoonline.com.br/lote/detalhe/199205", "SEMI-REBOQUE RANDON SR CA; ANO 2007/2007; AZUL. - FR96212. - LOC CAARAPÓ")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=HYPERLINK("https://www.leilaoonline.com.br/lote/detalhe/199215", "31304")</f>
      </c>
      <c r="B85" s="4" t="s">
        <f>=HYPERLINK("https://www.leilaoonline.com.br/lote/detalhe/199215", "SEMI-REBOQUE USICAMP SRCP E2 10000; ANO 2005/2005; AMARELO. - FR4451118 - LOC CAARAPÓ")</f>
      </c>
      <c r="C85" s="4" t="inlineStr">
        <is>
          <t>Vendido</t>
        </is>
      </c>
      <c r="D85" s="4" t="inlineStr">
        <is>
          <t>1</t>
        </is>
      </c>
      <c r="E85" s="5" t="inlineStr">
        <is>
          <t>15.000,00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=HYPERLINK("https://www.leilaoonline.com.br/lote/detalhe/199199", "31307")</f>
      </c>
      <c r="B86" s="4" t="s">
        <f>=HYPERLINK("https://www.leilaoonline.com.br/lote/detalhe/199199", "SEMI-REBOQUE USICAMP SRCP E2 10000; ANO 2009/2009; AZUL. - FR4455132. - LOC. CAARAPÓ")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=HYPERLINK("https://www.leilaoonline.com.br/lote/detalhe/199211", "31308")</f>
      </c>
      <c r="B87" s="4" t="s">
        <f>=HYPERLINK("https://www.leilaoonline.com.br/lote/detalhe/199211", "SEMI-REBOQUE USICAMP SRCP E2 10000; ANO 2005/2005; AMARELO. - FR4451085. - LOC CAARAPÓ")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=HYPERLINK("https://www.leilaoonline.com.br/lote/detalhe/199202", "31312")</f>
      </c>
      <c r="B88" s="4" t="s">
        <f>=HYPERLINK("https://www.leilaoonline.com.br/lote/detalhe/199202", "DISTRIBUIDORA DE ADUBO 3 HASTE DMB; ANO 2014. - FR9003126. - LOC RIO BRILHANTE")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=HYPERLINK("https://www.leilaoonline.com.br/lote/detalhe/199213", "31320")</f>
      </c>
      <c r="B89" s="4" t="s">
        <f>=HYPERLINK("https://www.leilaoonline.com.br/lote/detalhe/199213", "PLANTADEIRA DE CANA AUTOMÁTICA DMB; ANO 2013. - FR9003135. - LOC RIO BRILHANTE")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=HYPERLINK("https://www.leilaoonline.com.br/lote/detalhe/199221", "31322")</f>
      </c>
      <c r="B90" s="4" t="s">
        <f>=HYPERLINK("https://www.leilaoonline.com.br/lote/detalhe/199221", "REBOQUE ANTONINI; ANO 1994/1994; AZUL. - FR14004316. - LOC RIO BRILHANTE")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=HYPERLINK("https://www.leilaoonline.com.br/lote/detalhe/199216", "31323")</f>
      </c>
      <c r="B91" s="4" t="s">
        <f>=HYPERLINK("https://www.leilaoonline.com.br/lote/detalhe/199216", "PLANTADEIRA DE CANA AUTOMÁTICA DMB; ANO 2013. - FR294782. - LOC RIO BRILHANTE")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=HYPERLINK("https://www.leilaoonline.com.br/lote/detalhe/198772", "31325")</f>
      </c>
      <c r="B92" s="4" t="s">
        <f>=HYPERLINK("https://www.leilaoonline.com.br/lote/detalhe/198772", "TRANSBORDO SANTAL VT 10TON. ANO 2010. -  FR9003048. - LOC. RIO BRILHANTE")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=HYPERLINK("https://www.leilaoonline.com.br/lote/detalhe/198761", "31327")</f>
      </c>
      <c r="B93" s="4" t="s">
        <f>=HYPERLINK("https://www.leilaoonline.com.br/lote/detalhe/198761", "TRANSBORDO SANTAL VT 10T; ANO 2012. - FR5003031. - LOC. RIO BRILHANTE ")</f>
      </c>
      <c r="C93" s="4" t="inlineStr">
        <is>
          <t>Vendido</t>
        </is>
      </c>
      <c r="D93" s="4" t="inlineStr">
        <is>
          <t>1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=HYPERLINK("https://www.leilaoonline.com.br/lote/detalhe/198764", "31328")</f>
      </c>
      <c r="B94" s="4" t="s">
        <f>=HYPERLINK("https://www.leilaoonline.com.br/lote/detalhe/198764", "TRANSBORDO CIVEMASA VT 10; ANO 2012. - FR1003136. - LOC. RIO BRILHANTE ")</f>
      </c>
      <c r="C94" s="4" t="inlineStr">
        <is>
          <t>Vendido</t>
        </is>
      </c>
      <c r="D94" s="4" t="inlineStr">
        <is>
          <t>1</t>
        </is>
      </c>
      <c r="E94" s="5" t="inlineStr">
        <is>
          <t>10.000,00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=HYPERLINK("https://www.leilaoonline.com.br/lote/detalhe/198763", "31330")</f>
      </c>
      <c r="B95" s="4" t="s">
        <f>=HYPERLINK("https://www.leilaoonline.com.br/lote/detalhe/198763", "2 TRANSBORDOS SANTAL l VT 10TON. ANO 2010. - FR5004755 / 5004756. - LOC. RIO BRILHANTE")</f>
      </c>
      <c r="C95" s="4" t="inlineStr">
        <is>
          <t>Vendido</t>
        </is>
      </c>
      <c r="D95" s="4" t="inlineStr">
        <is>
          <t>2</t>
        </is>
      </c>
      <c r="E95" s="5" t="inlineStr">
        <is>
          <t>20.000,00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=HYPERLINK("https://www.leilaoonline.com.br/lote/detalhe/198766", "31341")</f>
      </c>
      <c r="B96" s="4" t="s">
        <f>=HYPERLINK("https://www.leilaoonline.com.br/lote/detalhe/198766", "TRANSBORDO SANTAL VT10; ANO 2010. - FR5004767. - LOC. PASSATEMPO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=HYPERLINK("https://www.leilaoonline.com.br/lote/detalhe/199232", "31342")</f>
      </c>
      <c r="B97" s="4" t="s">
        <f>=HYPERLINK("https://www.leilaoonline.com.br/lote/detalhe/199232", "TRANSBORDO CIVEMASA TAC 13000; ANO 2008. - FR5004802. - LOC PASSATEMPO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=HYPERLINK("https://www.leilaoonline.com.br/lote/detalhe/199241", "31345")</f>
      </c>
      <c r="B98" s="4" t="s">
        <f>=HYPERLINK("https://www.leilaoonline.com.br/lote/detalhe/199241", "SEMI-REBOQUE RANDON SR CA; ANO 2007/2007; AZUL. - FR5004674. - LOC PASSATEMPO")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=HYPERLINK("https://www.leilaoonline.com.br/lote/detalhe/199234", "31347")</f>
      </c>
      <c r="B99" s="4" t="s">
        <f>=HYPERLINK("https://www.leilaoonline.com.br/lote/detalhe/199234", "SEMI-REBOQUE RANDON SR CA; ANO 2007/2007; AZUL. - FR5004908. - LOC PASSATEMPO")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=HYPERLINK("https://www.leilaoonline.com.br/lote/detalhe/198778", "31355")</f>
      </c>
      <c r="B100" s="4" t="s">
        <f>=HYPERLINK("https://www.leilaoonline.com.br/lote/detalhe/198778", "TRANSBORDO CIVEMASA TAC 13000; ANO 2008. - FR9004108. - LOC. PASSATEMPO ")</f>
      </c>
      <c r="C100" s="4" t="inlineStr">
        <is>
          <t>Vendido</t>
        </is>
      </c>
      <c r="D100" s="4" t="inlineStr">
        <is>
          <t>23</t>
        </is>
      </c>
      <c r="E100" s="5" t="inlineStr">
        <is>
          <t>33.000,00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=HYPERLINK("https://www.leilaoonline.com.br/lote/detalhe/199238", "31362")</f>
      </c>
      <c r="B101" s="4" t="s">
        <f>=HYPERLINK("https://www.leilaoonline.com.br/lote/detalhe/199238", "SEMI-REBOQUE RANDON RQ CA; ANO 1998/1998; AZUL. - FR93540. - LOC. JATAÍ")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=HYPERLINK("https://www.leilaoonline.com.br/lote/detalhe/199242", "31363")</f>
      </c>
      <c r="B102" s="4" t="s">
        <f>=HYPERLINK("https://www.leilaoonline.com.br/lote/detalhe/199242", "SEMI-REBOQUE RANDON RQ CA; ANO 1998/1998; AZUL. - FR93539. - LOC JATAÍ - (VENDA SOMENTE PARA COMPRADORES DO ESTADO DE SÃO PAULO)")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=HYPERLINK("https://www.leilaoonline.com.br/lote/detalhe/199230", "31368")</f>
      </c>
      <c r="B103" s="4" t="s">
        <f>=HYPERLINK("https://www.leilaoonline.com.br/lote/detalhe/199230", "REBOQUE CAMAQ; ANO 1990/1990; LARANJA. - FR121077. - LOC JATAÍ (VENDA SOMENTE PARA COMPRADORES DO ESTADO DE SÃO PAULO)")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=HYPERLINK("https://www.leilaoonline.com.br/lote/detalhe/199222", "31369")</f>
      </c>
      <c r="B104" s="4" t="s">
        <f>=HYPERLINK("https://www.leilaoonline.com.br/lote/detalhe/199222", "REBOQUE CAMAQ; ANO 1989/1989; LARANJA. - FR121065. - LOC. JATAÍ (VENDA SOMENTE PARA COMPRADORES DO ESTADO DE SÃO PAULO)")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=HYPERLINK("https://www.leilaoonline.com.br/lote/detalhe/199240", "31376")</f>
      </c>
      <c r="B105" s="4" t="s">
        <f>=HYPERLINK("https://www.leilaoonline.com.br/lote/detalhe/199240", "CAMINHÃO MERCEDES BENZ L 2220; ANO 1987/1987; BRANCA. -  FR135625. - LOC. JATAÍ (VENDA SOMENTE PARA COMPRADORES DO ESTADO DE SÃO PAULO)")</f>
      </c>
      <c r="C105" s="4" t="inlineStr">
        <is>
          <t>Vendido</t>
        </is>
      </c>
      <c r="D105" s="4" t="inlineStr">
        <is>
          <t>5</t>
        </is>
      </c>
      <c r="E105" s="5" t="inlineStr">
        <is>
          <t>14.000,00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=HYPERLINK("https://www.leilaoonline.com.br/lote/detalhe/199249", "31397")</f>
      </c>
      <c r="B106" s="4" t="s">
        <f>=HYPERLINK("https://www.leilaoonline.com.br/lote/detalhe/199249", "CAMINHÃO VOLKSWAGEN 15.180 EURO3 WORKER; ANO 2010/2010; BRANCO. (OFICINA) - FR40210. - LOC. SERRA")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31.000,00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=HYPERLINK("https://www.leilaoonline.com.br/lote/detalhe/199247", "31399")</f>
      </c>
      <c r="B107" s="4" t="s">
        <f>=HYPERLINK("https://www.leilaoonline.com.br/lote/detalhe/199247", "CAMINHÃO MERCEDES BENZ L 1418 E; ANO 1992/1992; BRANCO. (BAÚ) - FR10086. - LOC. SERRA")</f>
      </c>
      <c r="C107" s="4" t="inlineStr">
        <is>
          <t>Vendido</t>
        </is>
      </c>
      <c r="D107" s="4" t="inlineStr">
        <is>
          <t>57</t>
        </is>
      </c>
      <c r="E107" s="5" t="inlineStr">
        <is>
          <t>85.000,00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=HYPERLINK("https://www.leilaoonline.com.br/lote/detalhe/199236", "31400")</f>
      </c>
      <c r="B108" s="4" t="s">
        <f>=HYPERLINK("https://www.leilaoonline.com.br/lote/detalhe/199236", "CAMINHÃO VOLKSWAGEN 26.220 EURO3 WORKER; ANO 2007/2008; BRANCO. (TANQUE DE  FIBRA) - FR360142. - LOC. SERRA")</f>
      </c>
      <c r="C108" s="4" t="inlineStr">
        <is>
          <t>Não vendido</t>
        </is>
      </c>
      <c r="D108" s="4" t="inlineStr">
        <is>
          <t>40</t>
        </is>
      </c>
      <c r="E108" s="5" t="inlineStr">
        <is>
          <t>86.000,00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=HYPERLINK("https://www.leilaoonline.com.br/lote/detalhe/199250", "31405")</f>
      </c>
      <c r="B109" s="4" t="s">
        <f>=HYPERLINK("https://www.leilaoonline.com.br/lote/detalhe/199250", "CAMINHÃO MERCEDES BENZ L 2213; ANO 1981/1981; BRANCO. - FR119275. - LOC. SERRA (VENDA SOMENTE PARA COMPRADORES DO ESTADO DE SÃO PAULO)")</f>
      </c>
      <c r="C109" s="4" t="inlineStr">
        <is>
          <t>Vendido</t>
        </is>
      </c>
      <c r="D109" s="4" t="inlineStr">
        <is>
          <t>29</t>
        </is>
      </c>
      <c r="E109" s="5" t="inlineStr">
        <is>
          <t>39.000,00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=HYPERLINK("https://www.leilaoonline.com.br/lote/detalhe/199248", "31407")</f>
      </c>
      <c r="B110" s="4" t="s">
        <f>=HYPERLINK("https://www.leilaoonline.com.br/lote/detalhe/199248", "CAMINHÃO MERCEDES BENZ L 2213; ANO 1979/1979; BRANCO. - FR131217. - LOC. SERRA (VENDA SOMENTE PARA COMPRADORES DO ESTADO DE SÃO PAULO)")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30.000,00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=HYPERLINK("https://www.leilaoonline.com.br/lote/detalhe/199244", "31408")</f>
      </c>
      <c r="B111" s="4" t="s">
        <f>=HYPERLINK("https://www.leilaoonline.com.br/lote/detalhe/199244", "CAMINHÃO MERCEDES BENZ L 2213; ANO 1982/1982; BRANCO. - FR131358. - LOC. SERRA (VENDA SOMENTE PARA COMPRADORES DO ESTADO DE SÃO PAULO)")</f>
      </c>
      <c r="C111" s="4" t="inlineStr">
        <is>
          <t>Não vendido</t>
        </is>
      </c>
      <c r="D111" s="4" t="inlineStr">
        <is>
          <t>24</t>
        </is>
      </c>
      <c r="E111" s="5" t="inlineStr">
        <is>
          <t>33.000,00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=HYPERLINK("https://www.leilaoonline.com.br/lote/detalhe/199225", "31410")</f>
      </c>
      <c r="B112" s="4" t="s">
        <f>=HYPERLINK("https://www.leilaoonline.com.br/lote/detalhe/199225", "CAMINHÃO MERCEDES BENZ 608; ANO 1976/1976; BRANCO. - FR119155. - LOC. SERRA (VENDA SOMENTE PARA COMPRADORES DO ESTADO DE SÃO PAULO)")</f>
      </c>
      <c r="C112" s="4" t="inlineStr">
        <is>
          <t>Vendido</t>
        </is>
      </c>
      <c r="D112" s="4" t="inlineStr">
        <is>
          <t>12</t>
        </is>
      </c>
      <c r="E112" s="5" t="inlineStr">
        <is>
          <t>22.000,00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=HYPERLINK("https://www.leilaoonline.com.br/lote/detalhe/199176", "31416")</f>
      </c>
      <c r="B113" s="4" t="s">
        <f>=HYPERLINK("https://www.leilaoonline.com.br/lote/detalhe/199176", "CAMINHÃO MERCEDES BENZ L 2219; ANO 1981/1981; BRANCO. (TANQUE AÇO) - FR119271. - LOC. BONFIM (VENDA SOMENTE PARA COMPRADORES DO ESTADO DE SÃO PAULO)")</f>
      </c>
      <c r="C113" s="4" t="inlineStr">
        <is>
          <t>Vendido</t>
        </is>
      </c>
      <c r="D113" s="4" t="inlineStr">
        <is>
          <t>37</t>
        </is>
      </c>
      <c r="E113" s="5" t="inlineStr">
        <is>
          <t>52.000,00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=HYPERLINK("https://www.leilaoonline.com.br/lote/detalhe/199239", "31423")</f>
      </c>
      <c r="B114" s="4" t="s">
        <f>=HYPERLINK("https://www.leilaoonline.com.br/lote/detalhe/199239", "CAMINHÃO MERCEDES BENZ L 2220; ANO 1988/1989; BRANCO. (TANQUE DE FIBRA) - FR119515. - LOC BONFIM (VENDA SOMENTE PARA COMPRADORES DO ESTADO DE SÃO PAULO)")</f>
      </c>
      <c r="C114" s="4" t="inlineStr">
        <is>
          <t>Vendido</t>
        </is>
      </c>
      <c r="D114" s="4" t="inlineStr">
        <is>
          <t>30</t>
        </is>
      </c>
      <c r="E114" s="5" t="inlineStr">
        <is>
          <t>45.000,00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=HYPERLINK("https://www.leilaoonline.com.br/lote/detalhe/199245", "31426")</f>
      </c>
      <c r="B115" s="4" t="s">
        <f>=HYPERLINK("https://www.leilaoonline.com.br/lote/detalhe/199245", "CAMINHÃO MERCEDES BENZ L 1313; ANO 1979/1979; BRANCO. - FR119236. - LOC BONFIM (VENDA SOMENTE PARA COMPRADORES DO ESTADO DE SÃO PAULO)")</f>
      </c>
      <c r="C115" s="4" t="inlineStr">
        <is>
          <t>Vendido</t>
        </is>
      </c>
      <c r="D115" s="4" t="inlineStr">
        <is>
          <t>20</t>
        </is>
      </c>
      <c r="E115" s="5" t="inlineStr">
        <is>
          <t>30.000,00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=HYPERLINK("https://www.leilaoonline.com.br/lote/detalhe/198779", "31431")</f>
      </c>
      <c r="B116" s="4" t="s">
        <f>=HYPERLINK("https://www.leilaoonline.com.br/lote/detalhe/198779", "CARROCERIA TRANSBORDO SANTAL. - S/ FR. - LOC. CONTINENTAL")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15.000,00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=HYPERLINK("https://www.leilaoonline.com.br/lote/detalhe/198774", "31432")</f>
      </c>
      <c r="B117" s="4" t="s">
        <f>=HYPERLINK("https://www.leilaoonline.com.br/lote/detalhe/198774", "CARROCERIA TRANSBORDO SANTAL. - S/ FR. - LOC. CONTINENTAL 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13.000,00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=HYPERLINK("https://www.leilaoonline.com.br/lote/detalhe/198773", "31433")</f>
      </c>
      <c r="B118" s="4" t="s">
        <f>=HYPERLINK("https://www.leilaoonline.com.br/lote/detalhe/198773", "CARROCERIA TRANSBORDO SANTAL. - S/ FR. - LOC. CONTINENTAL 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=HYPERLINK("https://www.leilaoonline.com.br/lote/detalhe/199292", "31439")</f>
      </c>
      <c r="B119" s="4" t="s">
        <f>=HYPERLINK("https://www.leilaoonline.com.br/lote/detalhe/199292", "CARRETA SERVIÇOS DIVERSOS; ANO 2012. - FR10003166. - LOC CONTINENTAL")</f>
      </c>
      <c r="C119" s="4" t="inlineStr">
        <is>
          <t>Não vendido</t>
        </is>
      </c>
      <c r="D119" s="4" t="inlineStr">
        <is>
          <t>13</t>
        </is>
      </c>
      <c r="E119" s="5" t="inlineStr">
        <is>
          <t>3.100,00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=HYPERLINK("https://www.leilaoonline.com.br/lote/detalhe/199295", "31443")</f>
      </c>
      <c r="B120" s="4" t="s">
        <f>=HYPERLINK("https://www.leilaoonline.com.br/lote/detalhe/199295", "2 CARRETINHAS. - FR10003212/FR10003213. - LOC CONTINENTAL")</f>
      </c>
      <c r="C120" s="4" t="inlineStr">
        <is>
          <t>Não vendido</t>
        </is>
      </c>
      <c r="D120" s="4" t="inlineStr">
        <is>
          <t>7</t>
        </is>
      </c>
      <c r="E120" s="5" t="inlineStr">
        <is>
          <t>3.600,00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=HYPERLINK("https://www.leilaoonline.com.br/lote/detalhe/198775", "31444")</f>
      </c>
      <c r="B121" s="4" t="s">
        <f>=HYPERLINK("https://www.leilaoonline.com.br/lote/detalhe/198775", "3 IMPLEMENTOS AGRICOLAS; ANO 2002. - FR10003078. - LOC. CONTINENTAL ")</f>
      </c>
      <c r="C121" s="4" t="inlineStr">
        <is>
          <t>Vendido</t>
        </is>
      </c>
      <c r="D121" s="4" t="inlineStr">
        <is>
          <t>3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=HYPERLINK("https://www.leilaoonline.com.br/lote/detalhe/198776", "31451")</f>
      </c>
      <c r="B122" s="4" t="s">
        <f>=HYPERLINK("https://www.leilaoonline.com.br/lote/detalhe/198776", "MUNCK MOTO CANA. - S/ FR. - LOC. CONTINENTAL ")</f>
      </c>
      <c r="C122" s="4" t="inlineStr">
        <is>
          <t>Vendido</t>
        </is>
      </c>
      <c r="D122" s="4" t="inlineStr">
        <is>
          <t>61</t>
        </is>
      </c>
      <c r="E122" s="5" t="inlineStr">
        <is>
          <t>70.000,00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=HYPERLINK("https://www.leilaoonline.com.br/lote/detalhe/199293", "31452")</f>
      </c>
      <c r="B123" s="4" t="s">
        <f>=HYPERLINK("https://www.leilaoonline.com.br/lote/detalhe/199293", "CULTIVADOR 2 LINHAS; ANO 2005 - FR37464 - LOC BOM RETIRO")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1.200,00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=HYPERLINK("https://www.leilaoonline.com.br/lote/detalhe/199290", "31453")</f>
      </c>
      <c r="B124" s="4" t="s">
        <f>=HYPERLINK("https://www.leilaoonline.com.br/lote/detalhe/199290", "CULTIVADOR 4 LINHAS; ANO 2015. - FR140035. - LOC BOM RETIRO")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1.600,00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=HYPERLINK("https://www.leilaoonline.com.br/lote/detalhe/199294", "31460")</f>
      </c>
      <c r="B125" s="4" t="s">
        <f>=HYPERLINK("https://www.leilaoonline.com.br/lote/detalhe/199294", "TRANSBORDO SANTAL 12 TON. ANO 2013. - FR38371. - LOC BOM RETIRO")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=HYPERLINK("https://www.leilaoonline.com.br/lote/detalhe/199286", "31464")</f>
      </c>
      <c r="B126" s="4" t="s">
        <f>=HYPERLINK("https://www.leilaoonline.com.br/lote/detalhe/199286", "ADUBADEIRA JUMIL JM3520SH; ANO 2011. - FR25214. - LOC BOM RETIRO")</f>
      </c>
      <c r="C126" s="4" t="inlineStr">
        <is>
          <t>Não vendido</t>
        </is>
      </c>
      <c r="D126" s="4" t="inlineStr">
        <is>
          <t>17</t>
        </is>
      </c>
      <c r="E126" s="5" t="inlineStr">
        <is>
          <t>2.600,00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=HYPERLINK("https://www.leilaoonline.com.br/lote/detalhe/199291", "31486")</f>
      </c>
      <c r="B127" s="4" t="s">
        <f>=HYPERLINK("https://www.leilaoonline.com.br/lote/detalhe/199291", "SISTEMA ADIABATICO. - S/FR. - LOC IPAUSSU")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=HYPERLINK("https://www.leilaoonline.com.br/lote/detalhe/199323", "31497")</f>
      </c>
      <c r="B128" s="4" t="s">
        <f>=HYPERLINK("https://www.leilaoonline.com.br/lote/detalhe/199323", "CAMINHÃO SCANIA; T112 E 6X4; ANO 1982/1982; BRANCA. - FR120382. - LOC.GASA ( VENDA SOMENTE PARA COMPRADORES  DO ESTADO DE SÃO PAULO)")</f>
      </c>
      <c r="C128" s="4" t="inlineStr">
        <is>
          <t>Vendido</t>
        </is>
      </c>
      <c r="D128" s="4" t="inlineStr">
        <is>
          <t>35</t>
        </is>
      </c>
      <c r="E128" s="5" t="inlineStr">
        <is>
          <t>54.000,00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=HYPERLINK("https://www.leilaoonline.com.br/lote/detalhe/199331", "31498")</f>
      </c>
      <c r="B129" s="4" t="s">
        <f>=HYPERLINK("https://www.leilaoonline.com.br/lote/detalhe/199331", "CAMINHÃO VOLKSWAGEN 26.220 EURO3 WORKER; ANO 2010/2010; BRANCA. - FR112253/91238. - LOC.GASA")</f>
      </c>
      <c r="C129" s="4" t="inlineStr">
        <is>
          <t>Vendido</t>
        </is>
      </c>
      <c r="D129" s="4" t="inlineStr">
        <is>
          <t>47</t>
        </is>
      </c>
      <c r="E129" s="5" t="inlineStr">
        <is>
          <t>96.000,00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=HYPERLINK("https://www.leilaoonline.com.br/lote/detalhe/199334", "31502")</f>
      </c>
      <c r="B130" s="4" t="s">
        <f>=HYPERLINK("https://www.leilaoonline.com.br/lote/detalhe/199334", "TRANSBORDO ANTONIOSI ATA 12000; CAP 12 TON. ANO 2011 - FR121202. - LOC GASA")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20.000,00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=HYPERLINK("https://www.leilaoonline.com.br/lote/detalhe/199322", "31503")</f>
      </c>
      <c r="B131" s="4" t="s">
        <f>=HYPERLINK("https://www.leilaoonline.com.br/lote/detalhe/199322", "COLHEDORA JOHN DEERE 3522; ANO 2017 - FR173406 - LOC GASA")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=HYPERLINK("https://www.leilaoonline.com.br/lote/detalhe/198757", "31505")</f>
      </c>
      <c r="B132" s="4" t="s">
        <f>=HYPERLINK("https://www.leilaoonline.com.br/lote/detalhe/198757", "TRANSBORDO ANTONIOSI ATA 12000; CAP. 12 TON. ANO 2012. - FR123756. - LOC. GASA")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=HYPERLINK("https://www.leilaoonline.com.br/lote/detalhe/198752", "31506")</f>
      </c>
      <c r="B133" s="4" t="s">
        <f>=HYPERLINK("https://www.leilaoonline.com.br/lote/detalhe/198752", "TRANSBORDO ANTONIOSI; ANO 2016. - FR188712. - LOC. GASA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=HYPERLINK("https://www.leilaoonline.com.br/lote/detalhe/198758", "31507")</f>
      </c>
      <c r="B134" s="4" t="s">
        <f>=HYPERLINK("https://www.leilaoonline.com.br/lote/detalhe/198758", "TRANSBORDO ANTONIOSI; ANO 2016. - FR188733. - LOC. GASA ")</f>
      </c>
      <c r="C134" s="4" t="inlineStr">
        <is>
          <t>Não vendido</t>
        </is>
      </c>
      <c r="D134" s="4" t="inlineStr">
        <is>
          <t>4</t>
        </is>
      </c>
      <c r="E134" s="5" t="inlineStr">
        <is>
          <t>13.000,00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=HYPERLINK("https://www.leilaoonline.com.br/lote/detalhe/198751", "31508")</f>
      </c>
      <c r="B135" s="4" t="s">
        <f>=HYPERLINK("https://www.leilaoonline.com.br/lote/detalhe/198751", "TRANSBORDO ANTONIOSI ATA 12000; CAP. 12 TON. ANO 2015. - FR188728. - LOC. GASA 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22.000,00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=HYPERLINK("https://www.leilaoonline.com.br/lote/detalhe/198753", "31509")</f>
      </c>
      <c r="B136" s="4" t="s">
        <f>=HYPERLINK("https://www.leilaoonline.com.br/lote/detalhe/198753", "TRANSBORDO ANTONIOSI ATA 12000; CAP. 12 TON. ANO 2015. - FR188700. - LOC. GASA")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=HYPERLINK("https://www.leilaoonline.com.br/lote/detalhe/198756", "31510")</f>
      </c>
      <c r="B137" s="4" t="s">
        <f>=HYPERLINK("https://www.leilaoonline.com.br/lote/detalhe/198756", "TRANSBORDO ANTONIOSI; ANO 2016. - FR188732. - LOC. GASA ")</f>
      </c>
      <c r="C137" s="4" t="inlineStr">
        <is>
          <t>Vendido</t>
        </is>
      </c>
      <c r="D137" s="4" t="inlineStr">
        <is>
          <t>6</t>
        </is>
      </c>
      <c r="E137" s="5" t="inlineStr">
        <is>
          <t>22.000,00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=HYPERLINK("https://www.leilaoonline.com.br/lote/detalhe/199329", "31511")</f>
      </c>
      <c r="B138" s="4" t="s">
        <f>=HYPERLINK("https://www.leilaoonline.com.br/lote/detalhe/199329", "TRANSBORDO ANTONIOSI ATA 12000; CAP. 12 TON. ANO 2015. - FR188734. - LOC GASA")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10.000,00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=HYPERLINK("https://www.leilaoonline.com.br/lote/detalhe/199326", "31512")</f>
      </c>
      <c r="B139" s="4" t="s">
        <f>=HYPERLINK("https://www.leilaoonline.com.br/lote/detalhe/199326", "02 TORRES DE RESFRIAMENTO DE ÁGUA - FR088349/088348 - LOC GASA")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=HYPERLINK("https://www.leilaoonline.com.br/lote/detalhe/199321", "31516")</f>
      </c>
      <c r="B140" s="4" t="s">
        <f>=HYPERLINK("https://www.leilaoonline.com.br/lote/detalhe/199321", "CAMINHÃO SCANIA/T112 ES 6X4; ANO 1986/1987; BRANCA. - FR120476. - LOC MUNDIAL  ( VENDA SOMENTE PARA COMPRADORES  DO ESTADO DE SÃO PAULO)")</f>
      </c>
      <c r="C140" s="4" t="inlineStr">
        <is>
          <t>Vendido</t>
        </is>
      </c>
      <c r="D140" s="4" t="inlineStr">
        <is>
          <t>4</t>
        </is>
      </c>
      <c r="E140" s="5" t="inlineStr">
        <is>
          <t>8.000,00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=HYPERLINK("https://www.leilaoonline.com.br/lote/detalhe/198755", "31517")</f>
      </c>
      <c r="B141" s="4" t="s">
        <f>=HYPERLINK("https://www.leilaoonline.com.br/lote/detalhe/198755", "TRANSBORDO ANTONIOSI ATA 12000; CAP. 12 TON.  ANO 2012. - FR93874. - LOC. MUNDIAL")</f>
      </c>
      <c r="C141" s="4" t="inlineStr">
        <is>
          <t>Vendido</t>
        </is>
      </c>
      <c r="D141" s="4" t="inlineStr">
        <is>
          <t>9</t>
        </is>
      </c>
      <c r="E141" s="5" t="inlineStr">
        <is>
          <t>18.000,00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=HYPERLINK("https://www.leilaoonline.com.br/lote/detalhe/199332", "31529")</f>
      </c>
      <c r="B142" s="4" t="s">
        <f>=HYPERLINK("https://www.leilaoonline.com.br/lote/detalhe/199332", "CAMINHÃO MERCEDES BENZ AXOR 3344S 6X4; ANO 2014/2014; BRANCA. - FR362091. - LOC BENALCOOL")</f>
      </c>
      <c r="C142" s="4" t="inlineStr">
        <is>
          <t>Não vendido</t>
        </is>
      </c>
      <c r="D142" s="4" t="inlineStr">
        <is>
          <t>31</t>
        </is>
      </c>
      <c r="E142" s="5" t="inlineStr">
        <is>
          <t>51.000,00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=HYPERLINK("https://www.leilaoonline.com.br/lote/detalhe/198754", "31532")</f>
      </c>
      <c r="B143" s="4" t="s">
        <f>=HYPERLINK("https://www.leilaoonline.com.br/lote/detalhe/198754", "TRANSBORDO SANTAL; ANO 2016. - FR84628. - LOC. BENALCOOL 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=HYPERLINK("https://www.leilaoonline.com.br/lote/detalhe/199328", "31533")</f>
      </c>
      <c r="B144" s="4" t="s">
        <f>=HYPERLINK("https://www.leilaoonline.com.br/lote/detalhe/199328", "CAMINHÃO MERCEDES BENZ L 2213; ANO 1982/1982; BRANCA. - FR119360. - LOC DESTIVALE  (VENDA SOMENTE PARA COMPRADORES  DO ESTADO DE SÃO PAULO)")</f>
      </c>
      <c r="C144" s="4" t="inlineStr">
        <is>
          <t>Vendido</t>
        </is>
      </c>
      <c r="D144" s="4" t="inlineStr">
        <is>
          <t>25</t>
        </is>
      </c>
      <c r="E144" s="5" t="inlineStr">
        <is>
          <t>40.000,00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=HYPERLINK("https://www.leilaoonline.com.br/lote/detalhe/199327", "31534")</f>
      </c>
      <c r="B145" s="4" t="s">
        <f>=HYPERLINK("https://www.leilaoonline.com.br/lote/detalhe/199327", "CAMINHÃO SCANIA/R113 E 6X4 360; ANO 1993/1993; BRANCA. - FR45014. - LOC DESTIVALE")</f>
      </c>
      <c r="C145" s="4" t="inlineStr">
        <is>
          <t>Não vendido</t>
        </is>
      </c>
      <c r="D145" s="4" t="inlineStr">
        <is>
          <t>39</t>
        </is>
      </c>
      <c r="E145" s="5" t="inlineStr">
        <is>
          <t>62.000,00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=HYPERLINK("https://www.leilaoonline.com.br/lote/detalhe/199336", "31535")</f>
      </c>
      <c r="B146" s="4" t="s">
        <f>=HYPERLINK("https://www.leilaoonline.com.br/lote/detalhe/199336", "CAMINHÃO GM CHEVROLET D70; ANO 1981/1981; BEGE. - FR91285. - LOC DESTIVALE")</f>
      </c>
      <c r="C146" s="4" t="inlineStr">
        <is>
          <t>Não vendido</t>
        </is>
      </c>
      <c r="D146" s="4" t="inlineStr">
        <is>
          <t>3</t>
        </is>
      </c>
      <c r="E146" s="5" t="inlineStr">
        <is>
          <t>12.000,00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=HYPERLINK("https://www.leilaoonline.com.br/lote/detalhe/199385", "31536")</f>
      </c>
      <c r="B147" s="4" t="s">
        <f>=HYPERLINK("https://www.leilaoonline.com.br/lote/detalhe/199385", "1 SEPARADOR DE ARRASTE DE AÇO INOX; 1 ESCADA DE ALUMÍNIO E 1 FILTRO PEQUENO DE INOX. - S/ FR. - LOC. TARUMÃ")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=HYPERLINK("https://www.leilaoonline.com.br/lote/detalhe/199396", "31540")</f>
      </c>
      <c r="B148" s="4" t="s">
        <f>=HYPERLINK("https://www.leilaoonline.com.br/lote/detalhe/199396", " APROXIMADAMENTE 20 CADEIRAS DE ESCRITÓRIO SUCATEADAS. - S/ FR. - LOC. TARUMÃ")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550,00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=HYPERLINK("https://www.leilaoonline.com.br/lote/detalhe/199388", "31541")</f>
      </c>
      <c r="B149" s="4" t="s">
        <f>=HYPERLINK("https://www.leilaoonline.com.br/lote/detalhe/199388", " APROX. 200 CADEIRAS DE ESCRITÓRIO SUCATEADAS; BALCÃO DE RECEPÇÃO;  2 ARMÁRIOS DE 4 GAVETAS (SENDO UMA DE METAL) 1 AR CONDICIONADO; BALCÃO REFRIGERADO EM AÇO INOX E 2 CAFETEIRAS. - S/ FR. - LOC. TARUMÃ")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700,00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=HYPERLINK("https://www.leilaoonline.com.br/lote/detalhe/199389", "31549")</f>
      </c>
      <c r="B150" s="4" t="s">
        <f>=HYPERLINK("https://www.leilaoonline.com.br/lote/detalhe/199389", "CAMINHÃO FORD CARGO 815 S; ANO 2004/2004; BRANCO. - FR240011. - LOC. MARACAÍ")</f>
      </c>
      <c r="C150" s="4" t="inlineStr">
        <is>
          <t>Vendido</t>
        </is>
      </c>
      <c r="D150" s="4" t="inlineStr">
        <is>
          <t>40</t>
        </is>
      </c>
      <c r="E150" s="5" t="inlineStr">
        <is>
          <t>65.000,00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=HYPERLINK("https://www.leilaoonline.com.br/lote/detalhe/199376", "31550")</f>
      </c>
      <c r="B151" s="4" t="s">
        <f>=HYPERLINK("https://www.leilaoonline.com.br/lote/detalhe/199376", "LOTE CONTENDO 1 TV SAMSUNG 40 POLEGADAS; 1 FOGÃO DAKO 4 BOCAS; 1 MICROONDAS PHILCO; 1 LIQUIDIFICADOR SEM COPO; 2 AR CONDICIONADO ANTIGO; 1 CAFETEIRA SAECO E SUCATA DE PERSIANA. - S/ FR. - LOC. MARACAÍ")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=HYPERLINK("https://www.leilaoonline.com.br/lote/detalhe/199355", "31551")</f>
      </c>
      <c r="B152" s="4" t="s">
        <f>=HYPERLINK("https://www.leilaoonline.com.br/lote/detalhe/199355", "REBOQUE FNV FRUEHAUF RCR; ANO 1993/1993; AZUL. - FR96016. - LOC IPAUSSU")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16.000,00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=HYPERLINK("https://www.leilaoonline.com.br/lote/detalhe/199359", "31552")</f>
      </c>
      <c r="B153" s="4" t="s">
        <f>=HYPERLINK("https://www.leilaoonline.com.br/lote/detalhe/199359", "SEMI REBOQUE TECTRAN SRCM F2; ANO 1994/1994; AZUL. - FR96074. - IPAUSSU")</f>
      </c>
      <c r="C153" s="4" t="inlineStr">
        <is>
          <t>Vendido</t>
        </is>
      </c>
      <c r="D153" s="4" t="inlineStr">
        <is>
          <t>6</t>
        </is>
      </c>
      <c r="E153" s="5" t="inlineStr">
        <is>
          <t>16.000,00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=HYPERLINK("https://www.leilaoonline.com.br/lote/detalhe/199366", "31557")</f>
      </c>
      <c r="B154" s="4" t="s">
        <f>=HYPERLINK("https://www.leilaoonline.com.br/lote/detalhe/199366", "ÁREA DE VIVÊNCIA; ANO 2012. - FR14004619. - LOC. SANTA ELISA")</f>
      </c>
      <c r="C154" s="4" t="inlineStr">
        <is>
          <t>Não vendido</t>
        </is>
      </c>
      <c r="D154" s="4" t="inlineStr">
        <is>
          <t>22</t>
        </is>
      </c>
      <c r="E154" s="5" t="inlineStr">
        <is>
          <t>3.100,00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=HYPERLINK("https://www.leilaoonline.com.br/lote/detalhe/199367", "31558")</f>
      </c>
      <c r="B155" s="4" t="s">
        <f>=HYPERLINK("https://www.leilaoonline.com.br/lote/detalhe/199367", "TRANSBORDO DE CANA CIVEMASA TRIDEM 13 TON. ANO 2007. (COM PNEUS DE CAMINHÃO) - FR14003177. - LOC SANTA ELISA")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=HYPERLINK("https://www.leilaoonline.com.br/lote/detalhe/199684", "31563")</f>
      </c>
      <c r="B156" s="4" t="s">
        <f>=HYPERLINK("https://www.leilaoonline.com.br/lote/detalhe/199684", "PLANTADEIRA CANA DMB; ANO 2012. (VENDA SEM PNEUS) - FR5003047. - LOC. MB")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11.000,00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=HYPERLINK("https://www.leilaoonline.com.br/lote/detalhe/199681", "31564")</f>
      </c>
      <c r="B157" s="4" t="s">
        <f>=HYPERLINK("https://www.leilaoonline.com.br/lote/detalhe/199681", "PÁ CARREGADEIRA VOLVO L110 TRACBEL C/PNEUS; ANO 2011. - FR13002058. - LOC. MB")</f>
      </c>
      <c r="C157" s="4" t="inlineStr">
        <is>
          <t>Vendido</t>
        </is>
      </c>
      <c r="D157" s="4" t="inlineStr">
        <is>
          <t>110</t>
        </is>
      </c>
      <c r="E157" s="5" t="inlineStr">
        <is>
          <t>177.000,00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=HYPERLINK("https://www.leilaoonline.com.br/lote/detalhe/199356", "31583")</f>
      </c>
      <c r="B158" s="4" t="s">
        <f>=HYPERLINK("https://www.leilaoonline.com.br/lote/detalhe/199356", "SEMI-REBOQUE RANDON SR CA; ANO 2006/2007; VERDE. - FR11004352. - LOC VALE DO ROSÁRIO")</f>
      </c>
      <c r="C158" s="4" t="inlineStr">
        <is>
          <t>Vendido</t>
        </is>
      </c>
      <c r="D158" s="4" t="inlineStr">
        <is>
          <t>8</t>
        </is>
      </c>
      <c r="E158" s="5" t="inlineStr">
        <is>
          <t>17.000,00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=HYPERLINK("https://www.leilaoonline.com.br/lote/detalhe/199692", "31597")</f>
      </c>
      <c r="B159" s="4" t="s">
        <f>=HYPERLINK("https://www.leilaoonline.com.br/lote/detalhe/199692", "TRATOR MASSEY FERGUSSON 275 4X4; ANO 1990. - FR93007. - LOC. JUNQUEIRA")</f>
      </c>
      <c r="C159" s="4" t="inlineStr">
        <is>
          <t>Vendido</t>
        </is>
      </c>
      <c r="D159" s="4" t="inlineStr">
        <is>
          <t>36</t>
        </is>
      </c>
      <c r="E159" s="5" t="inlineStr">
        <is>
          <t>55.000,00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=HYPERLINK("https://www.leilaoonline.com.br/lote/detalhe/199360", "31609")</f>
      </c>
      <c r="B160" s="4" t="s">
        <f>=HYPERLINK("https://www.leilaoonline.com.br/lote/detalhe/199360", "TERENCIO; ANO 2003. - FR92653. - LOC JUNQUEIRA")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=HYPERLINK("https://www.leilaoonline.com.br/lote/detalhe/199357", "31658")</f>
      </c>
      <c r="B161" s="4" t="s">
        <f>=HYPERLINK("https://www.leilaoonline.com.br/lote/detalhe/199357", "CARROCERIA COMBOIO. - S/ FR. - LOC. CONTINENTAL")</f>
      </c>
      <c r="C161" s="4" t="inlineStr">
        <is>
          <t>Vendido</t>
        </is>
      </c>
      <c r="D161" s="4" t="inlineStr">
        <is>
          <t>5</t>
        </is>
      </c>
      <c r="E161" s="5" t="inlineStr">
        <is>
          <t>1.400,00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=HYPERLINK("https://www.leilaoonline.com.br/lote/detalhe/199365", "31659")</f>
      </c>
      <c r="B162" s="4" t="s">
        <f>=HYPERLINK("https://www.leilaoonline.com.br/lote/detalhe/199365", "CARROCERIA COMBOIO. - S/ FR. - LOC CONTINENTAL")</f>
      </c>
      <c r="C162" s="4" t="inlineStr">
        <is>
          <t>Não vendido</t>
        </is>
      </c>
      <c r="D162" s="4" t="inlineStr">
        <is>
          <t>39</t>
        </is>
      </c>
      <c r="E162" s="5" t="inlineStr">
        <is>
          <t>38.000,00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=HYPERLINK("https://www.leilaoonline.com.br/lote/detalhe/199372", "31661")</f>
      </c>
      <c r="B163" s="4" t="s">
        <f>=HYPERLINK("https://www.leilaoonline.com.br/lote/detalhe/199372", "ROLO PÉ DE CARNEIRO. - S/ FR. - LOC. CONTINENTAL")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=HYPERLINK("https://www.leilaoonline.com.br/lote/detalhe/199363", "31663")</f>
      </c>
      <c r="B164" s="4" t="s">
        <f>=HYPERLINK("https://www.leilaoonline.com.br/lote/detalhe/199363", "CAMINHÃO MERCEDES BENZ L 2219; ANO 1982/1982; BRANCO. - FR119381. -  LOC.  BONFIM  ( VENDA SOMENTE PARA COMPRADORES DO ESTADO DE SÃO PAULO)")</f>
      </c>
      <c r="C164" s="4" t="inlineStr">
        <is>
          <t>Vendido</t>
        </is>
      </c>
      <c r="D164" s="4" t="inlineStr">
        <is>
          <t>21</t>
        </is>
      </c>
      <c r="E164" s="5" t="inlineStr">
        <is>
          <t>30.000,00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=HYPERLINK("https://www.leilaoonline.com.br/lote/detalhe/199362", "31664")</f>
      </c>
      <c r="B165" s="4" t="s">
        <f>=HYPERLINK("https://www.leilaoonline.com.br/lote/detalhe/199362", "CAMINHÃO MERCEDES BENZ L 2219; ANO 1986/1986; BRANCO. - FR131457. - LOC. BONFIM  (VENDA SOMENTE PARA COMPRADORES DO ESTADO DE SÃO PAULO)")</f>
      </c>
      <c r="C165" s="4" t="inlineStr">
        <is>
          <t>Vendido</t>
        </is>
      </c>
      <c r="D165" s="4" t="inlineStr">
        <is>
          <t>16</t>
        </is>
      </c>
      <c r="E165" s="5" t="inlineStr">
        <is>
          <t>25.000,00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=HYPERLINK("https://www.leilaoonline.com.br/lote/detalhe/199361", "31666")</f>
      </c>
      <c r="B166" s="4" t="s">
        <f>=HYPERLINK("https://www.leilaoonline.com.br/lote/detalhe/199361", "CAMINHÃO MERCEDES BENZ L 2219; ANO 1986/1986; BRANCO. - FR119455. -  LOC. BONFIM (VENDA SOMENTE PARA COMPRADORES DO ESTADO DE SÃO PAULO)")</f>
      </c>
      <c r="C166" s="4" t="inlineStr">
        <is>
          <t>Vendido</t>
        </is>
      </c>
      <c r="D166" s="4" t="inlineStr">
        <is>
          <t>20</t>
        </is>
      </c>
      <c r="E166" s="5" t="inlineStr">
        <is>
          <t>29.000,00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=HYPERLINK("https://www.leilaoonline.com.br/lote/detalhe/199371", "31669")</f>
      </c>
      <c r="B167" s="4" t="s">
        <f>=HYPERLINK("https://www.leilaoonline.com.br/lote/detalhe/199371", "CAMINHÃO MERCEDES BENZ L 2213; ANO 1978/1978; BRANCO. - FR119315. - LOC. BONFIM (VENDA SOMENTE PARA COMPRADORES DO ESTADO DE SÃO PAULO)")</f>
      </c>
      <c r="C167" s="4" t="inlineStr">
        <is>
          <t>Vendido</t>
        </is>
      </c>
      <c r="D167" s="4" t="inlineStr">
        <is>
          <t>12</t>
        </is>
      </c>
      <c r="E167" s="5" t="inlineStr">
        <is>
          <t>25.000,00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=HYPERLINK("https://www.leilaoonline.com.br/lote/detalhe/199358", "31671")</f>
      </c>
      <c r="B168" s="4" t="s">
        <f>=HYPERLINK("https://www.leilaoonline.com.br/lote/detalhe/199358", "CAMINHÃO MERCEDES BENZ L 2213; ANO 1981/1981; BRANCO. - FR119260. - LOC. BONFIM (VENDA SOMENTE PARA COMPRADORES DO ESTADO DE SÃO PAULO)")</f>
      </c>
      <c r="C168" s="4" t="inlineStr">
        <is>
          <t>Vendido</t>
        </is>
      </c>
      <c r="D168" s="4" t="inlineStr">
        <is>
          <t>25</t>
        </is>
      </c>
      <c r="E168" s="5" t="inlineStr">
        <is>
          <t>34.000,00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=HYPERLINK("https://www.leilaoonline.com.br/lote/detalhe/199370", "31673")</f>
      </c>
      <c r="B169" s="4" t="s">
        <f>=HYPERLINK("https://www.leilaoonline.com.br/lote/detalhe/199370", "CAMINHÃO MERCEDES BENZ L 2220; ANO 1990/1990; BRANCO. - FR119570 - LOC.  BONFIM (VENDA SOMENTE PARA COMPRADORES DO ESTADO DE SÃO PAULO)")</f>
      </c>
      <c r="C169" s="4" t="inlineStr">
        <is>
          <t>Vendido</t>
        </is>
      </c>
      <c r="D169" s="4" t="inlineStr">
        <is>
          <t>22</t>
        </is>
      </c>
      <c r="E169" s="5" t="inlineStr">
        <is>
          <t>31.000,00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=HYPERLINK("https://www.leilaoonline.com.br/lote/detalhe/199364", "31674")</f>
      </c>
      <c r="B170" s="4" t="s">
        <f>=HYPERLINK("https://www.leilaoonline.com.br/lote/detalhe/199364", "CAMINHÃO MERCEDES BENZ L 2219; ANO 1986/1986; BRANCO. - FR119458 - LOC BONFIM  (VENDA SOMENTE PARA COMPRADORES DO ESTADO DE SÃO PAULO)")</f>
      </c>
      <c r="C170" s="4" t="inlineStr">
        <is>
          <t>Vendido</t>
        </is>
      </c>
      <c r="D170" s="4" t="inlineStr">
        <is>
          <t>30</t>
        </is>
      </c>
      <c r="E170" s="5" t="inlineStr">
        <is>
          <t>39.000,00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=HYPERLINK("https://www.leilaoonline.com.br/lote/detalhe/199368", "31675")</f>
      </c>
      <c r="B171" s="4" t="s">
        <f>=HYPERLINK("https://www.leilaoonline.com.br/lote/detalhe/199368", "CAMINHÃO MERCEDES BENZ L 2213; ANO 1977/1977; BRANCO. - FR119194 - LOC. BONFIM  (VENDA SOMENTE PARA COMPRADORES DO ESTADO DE SÃO PAULO)")</f>
      </c>
      <c r="C171" s="4" t="inlineStr">
        <is>
          <t>Vendido</t>
        </is>
      </c>
      <c r="D171" s="4" t="inlineStr">
        <is>
          <t>19</t>
        </is>
      </c>
      <c r="E171" s="5" t="inlineStr">
        <is>
          <t>33.000,00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=HYPERLINK("https://www.leilaoonline.com.br/lote/detalhe/199374", "31676")</f>
      </c>
      <c r="B172" s="4" t="s">
        <f>=HYPERLINK("https://www.leilaoonline.com.br/lote/detalhe/199374", "CAMINHÃO MERCEDES BENZ L 2215; ANO 1985/1985; BRANCO. - FR119387. - LOC. BONFIM  (VENDA SOMENTE PARA COMPRADORES DO ESTADO DE SÃO PAULO)")</f>
      </c>
      <c r="C172" s="4" t="inlineStr">
        <is>
          <t>Vendido</t>
        </is>
      </c>
      <c r="D172" s="4" t="inlineStr">
        <is>
          <t>32</t>
        </is>
      </c>
      <c r="E172" s="5" t="inlineStr">
        <is>
          <t>42.000,00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=HYPERLINK("https://www.leilaoonline.com.br/lote/detalhe/199369", "31678")</f>
      </c>
      <c r="B173" s="4" t="s">
        <f>=HYPERLINK("https://www.leilaoonline.com.br/lote/detalhe/199369", "CAMINHÃO MERCEDES BENZ L 2213; ANO 1980/1980; BRANCO. (TANQUE DE AÇO) - FR119395 - LOC. BONFIM  (VENDA SOMENTE PARA COMPRADORES DO ESTADO DE SÃO PAULO)")</f>
      </c>
      <c r="C173" s="4" t="inlineStr">
        <is>
          <t>Vendido</t>
        </is>
      </c>
      <c r="D173" s="4" t="inlineStr">
        <is>
          <t>37</t>
        </is>
      </c>
      <c r="E173" s="5" t="inlineStr">
        <is>
          <t>56.000,00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=HYPERLINK("https://www.leilaoonline.com.br/lote/detalhe/199393", "31679")</f>
      </c>
      <c r="B174" s="4" t="s">
        <f>=HYPERLINK("https://www.leilaoonline.com.br/lote/detalhe/199393", "CAMINHÃO MERCEDES BENZ L 2220; ANO 1990/1990; BRANCO. - FR119572. - LOC. BONFIM (VENDA SOMENTE PARA COMPRADORES DO ESTADO DE SÃO PAULO)")</f>
      </c>
      <c r="C174" s="4" t="inlineStr">
        <is>
          <t>Vendido</t>
        </is>
      </c>
      <c r="D174" s="4" t="inlineStr">
        <is>
          <t>27</t>
        </is>
      </c>
      <c r="E174" s="5" t="inlineStr">
        <is>
          <t>36.000,00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=HYPERLINK("https://www.leilaoonline.com.br/lote/detalhe/199379", "31680")</f>
      </c>
      <c r="B175" s="4" t="s">
        <f>=HYPERLINK("https://www.leilaoonline.com.br/lote/detalhe/199379", "CAMINHÃO MERCEDES BENZ L 2219; ANO 1981/1981; BRANCO. (TANQUE DE AÇO) - FR119272. - LOC. BONFIM (VENDA SOMENTE PARA COMPRADORES DO ESTADO DE SÃO PAULO)")</f>
      </c>
      <c r="C175" s="4" t="inlineStr">
        <is>
          <t>Vendido</t>
        </is>
      </c>
      <c r="D175" s="4" t="inlineStr">
        <is>
          <t>51</t>
        </is>
      </c>
      <c r="E175" s="5" t="inlineStr">
        <is>
          <t>65.000,00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=HYPERLINK("https://www.leilaoonline.com.br/lote/detalhe/199380", "31681")</f>
      </c>
      <c r="B176" s="4" t="s">
        <f>=HYPERLINK("https://www.leilaoonline.com.br/lote/detalhe/199380", "CAMINHÃO MERCEDES BENZ L 2213; ANO 1979/1979; BRANCO. - FR119199. - LOC. BONFIM (VENDA SOMENTE PARA COMPRADORES DO ESTADO DE SÃO PAULO)")</f>
      </c>
      <c r="C176" s="4" t="inlineStr">
        <is>
          <t>Vendido</t>
        </is>
      </c>
      <c r="D176" s="4" t="inlineStr">
        <is>
          <t>18</t>
        </is>
      </c>
      <c r="E176" s="5" t="inlineStr">
        <is>
          <t>29.000,00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=HYPERLINK("https://www.leilaoonline.com.br/lote/detalhe/199397", "31682")</f>
      </c>
      <c r="B177" s="4" t="s">
        <f>=HYPERLINK("https://www.leilaoonline.com.br/lote/detalhe/199397", "CAMINHÃO MERCEDES BENZ L 2213; ANO 1977/1977; BRANCO. - FR119193. - LOC. BONFIM (VENDA SOMENTE PARA COMPRADORES DO ESTADO DE SÃO PAULO)")</f>
      </c>
      <c r="C177" s="4" t="inlineStr">
        <is>
          <t>Vendido</t>
        </is>
      </c>
      <c r="D177" s="4" t="inlineStr">
        <is>
          <t>22</t>
        </is>
      </c>
      <c r="E177" s="5" t="inlineStr">
        <is>
          <t>31.000,00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=HYPERLINK("https://www.leilaoonline.com.br/lote/detalhe/199390", "31683")</f>
      </c>
      <c r="B178" s="4" t="s">
        <f>=HYPERLINK("https://www.leilaoonline.com.br/lote/detalhe/199390", "CAMINHÃO MERCEDES BENZ L 2213; ANO 1980/1980; BRANCO. (TANQUE DE AÇO) - FR119399. - LOC. BONFIM (VENDA SOMENTE PARA COMPRADORES DO ESTADO DE SÃO PAULO)")</f>
      </c>
      <c r="C178" s="4" t="inlineStr">
        <is>
          <t>Vendido</t>
        </is>
      </c>
      <c r="D178" s="4" t="inlineStr">
        <is>
          <t>30</t>
        </is>
      </c>
      <c r="E178" s="5" t="inlineStr">
        <is>
          <t>44.000,00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=HYPERLINK("https://www.leilaoonline.com.br/lote/detalhe/199395", "31684")</f>
      </c>
      <c r="B179" s="4" t="s">
        <f>=HYPERLINK("https://www.leilaoonline.com.br/lote/detalhe/199395", "CAMINHÃO MERCEDES BENZ L 2213; ANO 1982/1982; BRANCO. (TANQUE DE AÇO) - FR119365. - LOC. BONFIM (VENDA SOMENTE PARA COMPRADORES DO ESTADO DE SÃO PAULO)")</f>
      </c>
      <c r="C179" s="4" t="inlineStr">
        <is>
          <t>Vendido</t>
        </is>
      </c>
      <c r="D179" s="4" t="inlineStr">
        <is>
          <t>24</t>
        </is>
      </c>
      <c r="E179" s="5" t="inlineStr">
        <is>
          <t>43.000,00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=HYPERLINK("https://www.leilaoonline.com.br/lote/detalhe/199382", "31686")</f>
      </c>
      <c r="B180" s="4" t="s">
        <f>=HYPERLINK("https://www.leilaoonline.com.br/lote/detalhe/199382", " CAMINHÃO MERCEDES BENZ L 2213; ANO 1981/1981; BRANCO. - FR119254. - LOC. BONFIM (VENDA SOMENTE PARA COMPRADORES DO ESTADO DE SÃO PAULO)")</f>
      </c>
      <c r="C180" s="4" t="inlineStr">
        <is>
          <t>Vendido</t>
        </is>
      </c>
      <c r="D180" s="4" t="inlineStr">
        <is>
          <t>20</t>
        </is>
      </c>
      <c r="E180" s="5" t="inlineStr">
        <is>
          <t>29.000,00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=HYPERLINK("https://www.leilaoonline.com.br/lote/detalhe/199425", "31687")</f>
      </c>
      <c r="B181" s="4" t="s">
        <f>=HYPERLINK("https://www.leilaoonline.com.br/lote/detalhe/199425", "ÁREA DE VIVÊNCIA (FABRICAÇÃO PRÓPRIA) - PT299556. - LOC. MARACAJU")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=HYPERLINK("https://www.leilaoonline.com.br/lote/detalhe/199432", "31689")</f>
      </c>
      <c r="B182" s="4" t="s">
        <f>=HYPERLINK("https://www.leilaoonline.com.br/lote/detalhe/199432", "TRANSBORDO SERMAG 12 TON. ANO 2012 - FR5004931. - LOC. MARACAJU")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=HYPERLINK("https://www.leilaoonline.com.br/lote/detalhe/199422", "31690")</f>
      </c>
      <c r="B183" s="4" t="s">
        <f>=HYPERLINK("https://www.leilaoonline.com.br/lote/detalhe/199422", "TRANSBORDO SERMAG 12 T; ANO 2012 - FR5004929. - LOC. MARACAJU")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=HYPERLINK("https://www.leilaoonline.com.br/lote/detalhe/199414", "31691")</f>
      </c>
      <c r="B184" s="4" t="s">
        <f>=HYPERLINK("https://www.leilaoonline.com.br/lote/detalhe/199414", "PÁ CARREGADEIRA VOLVO L110; ANO 2006 - FR12002015. - LOC. MARACAJU")</f>
      </c>
      <c r="C184" s="4" t="inlineStr">
        <is>
          <t>Vendido</t>
        </is>
      </c>
      <c r="D184" s="4" t="inlineStr">
        <is>
          <t>47</t>
        </is>
      </c>
      <c r="E184" s="5" t="inlineStr">
        <is>
          <t>81.000,00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=HYPERLINK("https://www.leilaoonline.com.br/lote/detalhe/199428", "31695")</f>
      </c>
      <c r="B185" s="4" t="s">
        <f>=HYPERLINK("https://www.leilaoonline.com.br/lote/detalhe/199428", "REBOQUE GOYDO REG CAN; ANO 1999/1999; BRANCO. (ÁREA DE VIVÊNCIA) - FR4004033. - LOC. MARACAJU")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10.000,00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=HYPERLINK("https://www.leilaoonline.com.br/lote/detalhe/199421", "31696")</f>
      </c>
      <c r="B186" s="4" t="s">
        <f>=HYPERLINK("https://www.leilaoonline.com.br/lote/detalhe/199421", "CAMINHÃO MERCEDES BENZ L 1113; ANO 1982/1982; VERMELHO. (C/ MUNCK E CARROC. DE AÇO) - FR12001001. - LOC. MARACAJU")</f>
      </c>
      <c r="C186" s="4" t="inlineStr">
        <is>
          <t>Vendido</t>
        </is>
      </c>
      <c r="D186" s="4" t="inlineStr">
        <is>
          <t>75</t>
        </is>
      </c>
      <c r="E186" s="5" t="inlineStr">
        <is>
          <t>103.000,00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=HYPERLINK("https://www.leilaoonline.com.br/lote/detalhe/199619", "31698")</f>
      </c>
      <c r="B187" s="4" t="s">
        <f>=HYPERLINK("https://www.leilaoonline.com.br/lote/detalhe/199619", "CAMINHÃO VOLKSWAGEN 22.160 6x4; ANO 1986/1986; CINZA. -  FR4001158. - LOC. MARACAJU")</f>
      </c>
      <c r="C187" s="4" t="inlineStr">
        <is>
          <t>Vendido</t>
        </is>
      </c>
      <c r="D187" s="4" t="inlineStr">
        <is>
          <t>9</t>
        </is>
      </c>
      <c r="E187" s="5" t="inlineStr">
        <is>
          <t>28.000,00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=HYPERLINK("https://www.leilaoonline.com.br/lote/detalhe/199620", "31701")</f>
      </c>
      <c r="B188" s="4" t="s">
        <f>=HYPERLINK("https://www.leilaoonline.com.br/lote/detalhe/199620", "1 MOTO BOMBA MWM D229/6, ANO 2012; 1 MOTO BOMBA MWM 6.12 TCA, ANO 2008; 2 CHASSIS DE MOTOS BOMBAS, ANO 2010. - FR4005545/ 4005578/ 9005004/ 9005026. - LOC. MARACAJU")</f>
      </c>
      <c r="C188" s="4" t="inlineStr">
        <is>
          <t>Vendido</t>
        </is>
      </c>
      <c r="D188" s="4" t="inlineStr">
        <is>
          <t>116</t>
        </is>
      </c>
      <c r="E188" s="5" t="inlineStr">
        <is>
          <t>31.400,00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=HYPERLINK("https://www.leilaoonline.com.br/lote/detalhe/199415", "31702")</f>
      </c>
      <c r="B189" s="4" t="s">
        <f>=HYPERLINK("https://www.leilaoonline.com.br/lote/detalhe/199415", "BAZUKA SOLLUS C/ 2 COCHOS. - PT299734. - LOC. MARACAJU")</f>
      </c>
      <c r="C189" s="4" t="inlineStr">
        <is>
          <t>Não vendido</t>
        </is>
      </c>
      <c r="D189" s="4" t="inlineStr">
        <is>
          <t>17</t>
        </is>
      </c>
      <c r="E189" s="5" t="inlineStr">
        <is>
          <t>13.500,00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=HYPERLINK("https://www.leilaoonline.com.br/lote/detalhe/199416", "31703")</f>
      </c>
      <c r="B190" s="4" t="s">
        <f>=HYPERLINK("https://www.leilaoonline.com.br/lote/detalhe/199416", "BAZUKA SOLLUS C/ 2 COCHOS. - PT299715. - LOC. MARACAJU")</f>
      </c>
      <c r="C190" s="4" t="inlineStr">
        <is>
          <t>Não vendido</t>
        </is>
      </c>
      <c r="D190" s="4" t="inlineStr">
        <is>
          <t>31</t>
        </is>
      </c>
      <c r="E190" s="5" t="inlineStr">
        <is>
          <t>20.500,00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=HYPERLINK("https://www.leilaoonline.com.br/lote/detalhe/199423", "31704")</f>
      </c>
      <c r="B191" s="4" t="s">
        <f>=HYPERLINK("https://www.leilaoonline.com.br/lote/detalhe/199423", "SUCATA DE TRATOR JOHN DEERE 7225 J. - ANO 2016 - FR5802037. - LOC. PASSATEMPO")</f>
      </c>
      <c r="C191" s="4" t="inlineStr">
        <is>
          <t>Vendido</t>
        </is>
      </c>
      <c r="D191" s="4" t="inlineStr">
        <is>
          <t>16</t>
        </is>
      </c>
      <c r="E191" s="5" t="inlineStr">
        <is>
          <t>12.500,00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=HYPERLINK("https://www.leilaoonline.com.br/lote/detalhe/199426", "31705")</f>
      </c>
      <c r="B192" s="4" t="s">
        <f>=HYPERLINK("https://www.leilaoonline.com.br/lote/detalhe/199426", "2 TANQUES DE AÇO; SENDO 1 DE 10.000 LITROS E 1 PEQUENO - S/ FR. - LOC. PASSATEMPO")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1.000,00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=HYPERLINK("https://www.leilaoonline.com.br/lote/detalhe/199419", "31706")</f>
      </c>
      <c r="B193" s="4" t="s">
        <f>=HYPERLINK("https://www.leilaoonline.com.br/lote/detalhe/199419", "TRATOR VALTRA BM100; ANO 2007. - FR5002326. - LOC. PASSATEMPO")</f>
      </c>
      <c r="C193" s="4" t="inlineStr">
        <is>
          <t>Não vendido</t>
        </is>
      </c>
      <c r="D193" s="4" t="inlineStr">
        <is>
          <t>39</t>
        </is>
      </c>
      <c r="E193" s="5" t="inlineStr">
        <is>
          <t>63.000,00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=HYPERLINK("https://www.leilaoonline.com.br/lote/detalhe/199434", "31707")</f>
      </c>
      <c r="B194" s="4" t="s">
        <f>=HYPERLINK("https://www.leilaoonline.com.br/lote/detalhe/199434", "SUCATA DE TRATOR JOHN DEERE 7225J 4X4, ANO 2016 - FR4802041. - LOC. PASSATEMPO")</f>
      </c>
      <c r="C194" s="4" t="inlineStr">
        <is>
          <t>Vendido</t>
        </is>
      </c>
      <c r="D194" s="4" t="inlineStr">
        <is>
          <t>9</t>
        </is>
      </c>
      <c r="E194" s="5" t="inlineStr">
        <is>
          <t>14.000,00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=HYPERLINK("https://www.leilaoonline.com.br/lote/detalhe/199433", "31708")</f>
      </c>
      <c r="B195" s="4" t="s">
        <f>=HYPERLINK("https://www.leilaoonline.com.br/lote/detalhe/199433", "TRATOR VALTRA BH180 4X4; ANO 2005. - FR1200203. - LOC. RIO BRILHANTE")</f>
      </c>
      <c r="C195" s="4" t="inlineStr">
        <is>
          <t>Vendido</t>
        </is>
      </c>
      <c r="D195" s="4" t="inlineStr">
        <is>
          <t>65</t>
        </is>
      </c>
      <c r="E195" s="5" t="inlineStr">
        <is>
          <t>95.000,00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=HYPERLINK("https://www.leilaoonline.com.br/lote/detalhe/199427", "31709")</f>
      </c>
      <c r="B196" s="4" t="s">
        <f>=HYPERLINK("https://www.leilaoonline.com.br/lote/detalhe/199427", "REBOQUE GOYDO REG CAN; ANO 2001/2001; BRANCO. (ÁREA DE VIVÊNCIA) - FR5004626. - LOC. RIO BRILHANTE")</f>
      </c>
      <c r="C196" s="4" t="inlineStr">
        <is>
          <t>Vendido</t>
        </is>
      </c>
      <c r="D196" s="4" t="inlineStr">
        <is>
          <t>2</t>
        </is>
      </c>
      <c r="E196" s="5" t="inlineStr">
        <is>
          <t>12.000,00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=HYPERLINK("https://www.leilaoonline.com.br/lote/detalhe/199442", "31710")</f>
      </c>
      <c r="B197" s="4" t="s">
        <f>=HYPERLINK("https://www.leilaoonline.com.br/lote/detalhe/199442", "TRANSBORDO CIVEMASA TRIDEM 13T; ANO 2008. - FR9004042. -  LOC. RIO BRILHANTE")</f>
      </c>
      <c r="C197" s="4" t="inlineStr">
        <is>
          <t>Vendido</t>
        </is>
      </c>
      <c r="D197" s="4" t="inlineStr">
        <is>
          <t>7</t>
        </is>
      </c>
      <c r="E197" s="5" t="inlineStr">
        <is>
          <t>19.000,00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=HYPERLINK("https://www.leilaoonline.com.br/lote/detalhe/199420", "31716")</f>
      </c>
      <c r="B198" s="4" t="s">
        <f>=HYPERLINK("https://www.leilaoonline.com.br/lote/detalhe/199420", "GERADOR / 500 KVA. - FR9805006. - LOC. RIO BRILHANTE")</f>
      </c>
      <c r="C198" s="4" t="inlineStr">
        <is>
          <t>Vendido</t>
        </is>
      </c>
      <c r="D198" s="4" t="inlineStr">
        <is>
          <t>86</t>
        </is>
      </c>
      <c r="E198" s="5" t="inlineStr">
        <is>
          <t>60.000,00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=HYPERLINK("https://www.leilaoonline.com.br/lote/detalhe/199418", "31717")</f>
      </c>
      <c r="B199" s="4" t="s">
        <f>=HYPERLINK("https://www.leilaoonline.com.br/lote/detalhe/199418", "MOTOR DIESEL SCANIA. - S/ FR. - LOC. RIO BRILHANTE ")</f>
      </c>
      <c r="C199" s="4" t="inlineStr">
        <is>
          <t>Vendido</t>
        </is>
      </c>
      <c r="D199" s="4" t="inlineStr">
        <is>
          <t>88</t>
        </is>
      </c>
      <c r="E199" s="5" t="inlineStr">
        <is>
          <t>12.950,00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=HYPERLINK("https://www.leilaoonline.com.br/lote/detalhe/199417", "31718")</f>
      </c>
      <c r="B200" s="4" t="s">
        <f>=HYPERLINK("https://www.leilaoonline.com.br/lote/detalhe/199417", "1 CABINE E PEÇAS SUCATEDAS (CASE /JOHN DEERE); 1 COMPRESSOR. - S/ FR. - LOC. RIO BRILHANTE")</f>
      </c>
      <c r="C200" s="4" t="inlineStr">
        <is>
          <t>Não vendido</t>
        </is>
      </c>
      <c r="D200" s="4" t="inlineStr">
        <is>
          <t>117</t>
        </is>
      </c>
      <c r="E200" s="5" t="inlineStr">
        <is>
          <t>28.600,00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=HYPERLINK("https://www.leilaoonline.com.br/lote/detalhe/199429", "31719")</f>
      </c>
      <c r="B201" s="4" t="s">
        <f>=HYPERLINK("https://www.leilaoonline.com.br/lote/detalhe/199429", "APROX. 27 RADIADORES. - S/ FR. - LOC. RIO BRILHANTE")</f>
      </c>
      <c r="C201" s="4" t="inlineStr">
        <is>
          <t>Não vendido</t>
        </is>
      </c>
      <c r="D201" s="4" t="inlineStr">
        <is>
          <t>38</t>
        </is>
      </c>
      <c r="E201" s="5" t="inlineStr">
        <is>
          <t>6.900,00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=HYPERLINK("https://www.leilaoonline.com.br/lote/detalhe/199435", "31720")</f>
      </c>
      <c r="B202" s="4" t="s">
        <f>=HYPERLINK("https://www.leilaoonline.com.br/lote/detalhe/199435", "REBOQUE ANTONINI; ANO 1995/1995; AZUL. - DOLLY RANDON, ANO 2002 (DOLLY VENDA SEM DOCUMENTO) -  FR14004358 / FR11004118 . - LOC. RIO BRILHANTE ")</f>
      </c>
      <c r="C202" s="4" t="inlineStr">
        <is>
          <t>Vendido</t>
        </is>
      </c>
      <c r="D202" s="4" t="inlineStr">
        <is>
          <t>2</t>
        </is>
      </c>
      <c r="E202" s="5" t="inlineStr">
        <is>
          <t>11.000,00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=HYPERLINK("https://www.leilaoonline.com.br/lote/detalhe/199431", "31721")</f>
      </c>
      <c r="B203" s="4" t="s">
        <f>=HYPERLINK("https://www.leilaoonline.com.br/lote/detalhe/199431", " CARROCERIA TORTA DE FILTRO. - FR4455088. - LOC. CAARAPÓ")</f>
      </c>
      <c r="C203" s="4" t="inlineStr">
        <is>
          <t>Não vendido</t>
        </is>
      </c>
      <c r="D203" s="4" t="inlineStr">
        <is>
          <t>6</t>
        </is>
      </c>
      <c r="E203" s="5" t="inlineStr">
        <is>
          <t>7.500,00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=HYPERLINK("https://www.leilaoonline.com.br/lote/detalhe/199441", "31722")</f>
      </c>
      <c r="B204" s="4" t="s">
        <f>=HYPERLINK("https://www.leilaoonline.com.br/lote/detalhe/199441", " CARROCERIA TORTA DE FILTRO. - FR4455047. - LOC. CAARAPÓ")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6.000,00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=HYPERLINK("https://www.leilaoonline.com.br/lote/detalhe/199430", "31723")</f>
      </c>
      <c r="B205" s="4" t="s">
        <f>=HYPERLINK("https://www.leilaoonline.com.br/lote/detalhe/199430", "MOTOR BM100. - S/ FR. - LOC. CAARAPÓ ")</f>
      </c>
      <c r="C205" s="4" t="inlineStr">
        <is>
          <t>Vendido</t>
        </is>
      </c>
      <c r="D205" s="4" t="inlineStr">
        <is>
          <t>58</t>
        </is>
      </c>
      <c r="E205" s="5" t="inlineStr">
        <is>
          <t>15.050,00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=HYPERLINK("https://www.leilaoonline.com.br/lote/detalhe/199424", "31724")</f>
      </c>
      <c r="B206" s="4" t="s">
        <f>=HYPERLINK("https://www.leilaoonline.com.br/lote/detalhe/199424", "GRADE SANTA IZABEL 28 DISCOS; ANO 2011. - FR4445170. - LOC. CAARAPÓ")</f>
      </c>
      <c r="C206" s="4" t="inlineStr">
        <is>
          <t>Vendido</t>
        </is>
      </c>
      <c r="D206" s="4" t="inlineStr">
        <is>
          <t>40</t>
        </is>
      </c>
      <c r="E206" s="5" t="inlineStr">
        <is>
          <t>18.050,00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=HYPERLINK("https://www.leilaoonline.com.br/lote/detalhe/199439", "31725")</f>
      </c>
      <c r="B207" s="4" t="s">
        <f>=HYPERLINK("https://www.leilaoonline.com.br/lote/detalhe/199439", "11 RADIADORES. - S/ FR. - LOC. CAARAPÓ")</f>
      </c>
      <c r="C207" s="4" t="inlineStr">
        <is>
          <t>Vendido</t>
        </is>
      </c>
      <c r="D207" s="4" t="inlineStr">
        <is>
          <t>24</t>
        </is>
      </c>
      <c r="E207" s="5" t="inlineStr">
        <is>
          <t>4.800,00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=HYPERLINK("https://www.leilaoonline.com.br/lote/detalhe/199440", "31726")</f>
      </c>
      <c r="B208" s="4" t="s">
        <f>=HYPERLINK("https://www.leilaoonline.com.br/lote/detalhe/199440", "2 TANQUES DE PLÁSTICOS. - FR237884 / FR237885. - LOC. CAARAPÓ")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1.000,00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=HYPERLINK("https://www.leilaoonline.com.br/lote/detalhe/199436", "31727")</f>
      </c>
      <c r="B209" s="4" t="s">
        <f>=HYPERLINK("https://www.leilaoonline.com.br/lote/detalhe/199436", "2 TANQUES DE PLÁSTICOS. - FR237886 / FR237887. - LOC. CAARAPÓ")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1.000,00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=HYPERLINK("https://www.leilaoonline.com.br/lote/detalhe/199437", "31728")</f>
      </c>
      <c r="B210" s="4" t="s">
        <f>=HYPERLINK("https://www.leilaoonline.com.br/lote/detalhe/199437", "REBOQUE RANDONSP RQ CA; ANO 2009/2009; LARANJA. - FR4455155. - LOC. CAARAPÓ ")</f>
      </c>
      <c r="C210" s="4" t="inlineStr">
        <is>
          <t>Vendido</t>
        </is>
      </c>
      <c r="D210" s="4" t="inlineStr">
        <is>
          <t>17</t>
        </is>
      </c>
      <c r="E210" s="5" t="inlineStr">
        <is>
          <t>41.500,00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=HYPERLINK("https://www.leilaoonline.com.br/lote/detalhe/199443", "31729")</f>
      </c>
      <c r="B211" s="4" t="s">
        <f>=HYPERLINK("https://www.leilaoonline.com.br/lote/detalhe/199443", "SEMI REBOQUE USICAMP SRCP E2 10000; ANO 2015/2015; AMARELO. - FR55103. - LOC. CAARAPÓ")</f>
      </c>
      <c r="C211" s="4" t="inlineStr">
        <is>
          <t>Vendido</t>
        </is>
      </c>
      <c r="D211" s="4" t="inlineStr">
        <is>
          <t>7</t>
        </is>
      </c>
      <c r="E211" s="5" t="inlineStr">
        <is>
          <t>31.000,00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=HYPERLINK("https://www.leilaoonline.com.br/lote/detalhe/199438", "31731")</f>
      </c>
      <c r="B212" s="4" t="s">
        <f>=HYPERLINK("https://www.leilaoonline.com.br/lote/detalhe/199438", "SEMI REBOQUE USICAMP SRCP E2 10000; ANO 2003/2003; AMARELO. - FR4451074. - LOC. CAARAPÓ")</f>
      </c>
      <c r="C212" s="4" t="inlineStr">
        <is>
          <t>Vendido</t>
        </is>
      </c>
      <c r="D212" s="4" t="inlineStr">
        <is>
          <t>7</t>
        </is>
      </c>
      <c r="E212" s="5" t="inlineStr">
        <is>
          <t>21.000,00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=HYPERLINK("https://www.leilaoonline.com.br/lote/detalhe/199378", "31800")</f>
      </c>
      <c r="B213" s="4" t="s">
        <f>=HYPERLINK("https://www.leilaoonline.com.br/lote/detalhe/199378", "REBOQUE FNV FRUEHAUF RCR; ANO 1993/1993; AZUL. - FR96019. - LOC. IPAUSSU ")</f>
      </c>
      <c r="C213" s="4" t="inlineStr">
        <is>
          <t>Vendido</t>
        </is>
      </c>
      <c r="D213" s="4" t="inlineStr">
        <is>
          <t>3</t>
        </is>
      </c>
      <c r="E213" s="5" t="inlineStr">
        <is>
          <t>12.000,00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=HYPERLINK("https://www.leilaoonline.com.br/lote/detalhe/199392", "31801")</f>
      </c>
      <c r="B214" s="4" t="s">
        <f>=HYPERLINK("https://www.leilaoonline.com.br/lote/detalhe/199392", "REBOQUE FNV FRUEHAUF RCR; ANO 1993/1993; AZUL. - FR96080. - LOC. IPAUSSU 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10.000,00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=HYPERLINK("https://www.leilaoonline.com.br/lote/detalhe/199383", "31802")</f>
      </c>
      <c r="B215" s="4" t="s">
        <f>=HYPERLINK("https://www.leilaoonline.com.br/lote/detalhe/199383", "ENXADA ROTATIVA UNIVERSAL; ANO 2014/2014. - FR48158. - LOC. IPAUSSU")</f>
      </c>
      <c r="C215" s="4" t="inlineStr">
        <is>
          <t>Não vendido</t>
        </is>
      </c>
      <c r="D215" s="4" t="inlineStr">
        <is>
          <t>51</t>
        </is>
      </c>
      <c r="E215" s="5" t="inlineStr">
        <is>
          <t>13.000,00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=HYPERLINK("https://www.leilaoonline.com.br/lote/detalhe/199386", "31803")</f>
      </c>
      <c r="B216" s="4" t="s">
        <f>=HYPERLINK("https://www.leilaoonline.com.br/lote/detalhe/199386", "GRADE ARADORA PREPARADOR DE SOLO. - FR48143. - LOC. IPAUSSU ")</f>
      </c>
      <c r="C216" s="4" t="inlineStr">
        <is>
          <t>Vendido</t>
        </is>
      </c>
      <c r="D216" s="4" t="inlineStr">
        <is>
          <t>7</t>
        </is>
      </c>
      <c r="E216" s="5" t="inlineStr">
        <is>
          <t>1.600,00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=HYPERLINK("https://www.leilaoonline.com.br/lote/detalhe/199384", "31804")</f>
      </c>
      <c r="B217" s="4" t="s">
        <f>=HYPERLINK("https://www.leilaoonline.com.br/lote/detalhe/199384", "QUEBRA LOMBO COM 20 DISCOS DIAM 500 MM; ANO 2012/2012. -  FR48104. - LOC. IPAUSSU")</f>
      </c>
      <c r="C217" s="4" t="inlineStr">
        <is>
          <t>Não vendido</t>
        </is>
      </c>
      <c r="D217" s="4" t="inlineStr">
        <is>
          <t>4</t>
        </is>
      </c>
      <c r="E217" s="5" t="inlineStr">
        <is>
          <t>1.300,00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=HYPERLINK("https://www.leilaoonline.com.br/lote/detalhe/199387", "31805")</f>
      </c>
      <c r="B218" s="4" t="s">
        <f>=HYPERLINK("https://www.leilaoonline.com.br/lote/detalhe/199387", "SUBSOLADOR; ANO 2012/2012. - FR48105. - LOC. IPAUSSU ")</f>
      </c>
      <c r="C218" s="4" t="inlineStr">
        <is>
          <t>Vendido</t>
        </is>
      </c>
      <c r="D218" s="4" t="inlineStr">
        <is>
          <t>16</t>
        </is>
      </c>
      <c r="E218" s="5" t="inlineStr">
        <is>
          <t>2.500,00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=HYPERLINK("https://www.leilaoonline.com.br/lote/detalhe/199381", "31806")</f>
      </c>
      <c r="B219" s="4" t="s">
        <f>=HYPERLINK("https://www.leilaoonline.com.br/lote/detalhe/199381", "GRADE INTERMED. BALDAN; ANO 2011/2011. - FR48151. - LOC. IPAUSSU")</f>
      </c>
      <c r="C219" s="4" t="inlineStr">
        <is>
          <t>Vendido</t>
        </is>
      </c>
      <c r="D219" s="4" t="inlineStr">
        <is>
          <t>45</t>
        </is>
      </c>
      <c r="E219" s="5" t="inlineStr">
        <is>
          <t>8.850,00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=HYPERLINK("https://www.leilaoonline.com.br/lote/detalhe/199377", "31807")</f>
      </c>
      <c r="B220" s="4" t="s">
        <f>=HYPERLINK("https://www.leilaoonline.com.br/lote/detalhe/199377", "LOTE COM 2 MOTORES MOT. ELETR WEG 30CV 1180RPM. - FR78717 / FR78768. - LOC. IPAUSSU")</f>
      </c>
      <c r="C220" s="4" t="inlineStr">
        <is>
          <t>Vendido</t>
        </is>
      </c>
      <c r="D220" s="4" t="inlineStr">
        <is>
          <t>2</t>
        </is>
      </c>
      <c r="E220" s="5" t="inlineStr">
        <is>
          <t>1.700,00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=HYPERLINK("https://www.leilaoonline.com.br/lote/detalhe/199391", "32012")</f>
      </c>
      <c r="B221" s="4" t="s">
        <f>=HYPERLINK("https://www.leilaoonline.com.br/lote/detalhe/199391", "SEMI-REBOQUE SR/USICAMP SRCP E2 10000; ANO 2012/2012; AMARELA. - FR4455078. - LOC: CAARAPÓ")</f>
      </c>
      <c r="C221" s="4" t="inlineStr">
        <is>
          <t>Vendido</t>
        </is>
      </c>
      <c r="D221" s="4" t="inlineStr">
        <is>
          <t>2</t>
        </is>
      </c>
      <c r="E221" s="5" t="inlineStr">
        <is>
          <t>21.000,00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=HYPERLINK("https://www.leilaoonline.com.br/lote/detalhe/199394", "32020")</f>
      </c>
      <c r="B222" s="4" t="s">
        <f>=HYPERLINK("https://www.leilaoonline.com.br/lote/detalhe/199394", "APROX 200 PNEUS SUCATEADOS. (VENDA SEM AS RODAS) - VEJA ESPECIFICAÇÕES ABAIXO E DESCRITIVO DE ITENS. - LOC ZANIN")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=HYPERLINK("https://www.leilaoonline.com.br/lote/detalhe/199403", "32021")</f>
      </c>
      <c r="B223" s="4" t="s">
        <f>=HYPERLINK("https://www.leilaoonline.com.br/lote/detalhe/199403", "APROX. 2 TON. DE PLACAS DE TROCADOR DE CALOR EM AÇO INOX. (VENDA POR KILO) - S/ FR. - LOC. JATAÍ")</f>
      </c>
      <c r="C223" s="4" t="inlineStr">
        <is>
          <t>Vendido</t>
        </is>
      </c>
      <c r="D223" s="4" t="inlineStr">
        <is>
          <t>20</t>
        </is>
      </c>
      <c r="E223" s="5" t="inlineStr">
        <is>
          <t>5.600,00</t>
        </is>
      </c>
      <c r="F223" s="4" t="inlineStr">
        <is>
          <t>0.10</t>
        </is>
      </c>
    </row>
    <row collapsed="false" customFormat="false" customHeight="false" hidden="false" ht="12.1" outlineLevel="0" r="224">
      <c r="A224" s="5" t="s">
        <f>=HYPERLINK("https://www.leilaoonline.com.br/lote/detalhe/199651", "32022")</f>
      </c>
      <c r="B224" s="4" t="s">
        <f>=HYPERLINK("https://www.leilaoonline.com.br/lote/detalhe/199651", "ELETROÍMÃ. - PATRIMÔNIO 216704. - LOC. ARARAQUARA")</f>
      </c>
      <c r="C224" s="4" t="inlineStr">
        <is>
          <t>Vendido</t>
        </is>
      </c>
      <c r="D224" s="4" t="inlineStr">
        <is>
          <t>44</t>
        </is>
      </c>
      <c r="E224" s="5" t="inlineStr">
        <is>
          <t>10.600,00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=HYPERLINK("https://www.leilaoonline.com.br/lote/detalhe/199839", "32023")</f>
      </c>
      <c r="B225" s="4" t="s">
        <f>=HYPERLINK("https://www.leilaoonline.com.br/lote/detalhe/199839", "APROX. 77 ITENS DE SUCATA ELETRICA; VEJA DESCRITIVO DE ITENS. - S/ FR. - LOC. PARAÍSO")</f>
      </c>
      <c r="C225" s="4" t="inlineStr">
        <is>
          <t>Vendido</t>
        </is>
      </c>
      <c r="D225" s="4" t="inlineStr">
        <is>
          <t>6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=HYPERLINK("https://www.leilaoonline.com.br/lote/detalhe/200145", "32024")</f>
      </c>
      <c r="B226" s="4" t="s">
        <f>=HYPERLINK("https://www.leilaoonline.com.br/lote/detalhe/200145", "APROX. 80 ITENS. - FOGÃO INDUSTRIAL; MESA DE DE REFEITÓRIO; E OUTROS, VEJA DESCRITIVO DE ITENS. - LOC. FUNDAÇÃO - RAÍZEN UNIDADE PONTODUVA JAÚ/ SP")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500,00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=HYPERLINK("https://www.leilaoonline.com.br/lote/detalhe/200337", "32025")</f>
      </c>
      <c r="B227" s="4" t="s">
        <f>=HYPERLINK("https://www.leilaoonline.com.br/lote/detalhe/200337", "APROX. 150 TAMBORES METÁLICOS DE 200 LITROS. (VEJA ESPECIFICAÇÕES ABAIXO) - LOC. JATAÍ")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=HYPERLINK("https://www.leilaoonline.com.br/lote/detalhe/200453", "32026")</f>
      </c>
      <c r="B228" s="4" t="s">
        <f>=HYPERLINK("https://www.leilaoonline.com.br/lote/detalhe/200453", "APROX. 5312 ITENS. - PEÇAS DIVERSAS DE MRO EM ESTOQUE: ROLAMENTO, ELETRODO E OUTROS - VEJA DESCRITIVO DE ITENS. - LOC. COSTA PINTO")</f>
      </c>
      <c r="C228" s="4" t="inlineStr">
        <is>
          <t>Não vendido</t>
        </is>
      </c>
      <c r="D228" s="4" t="inlineStr">
        <is>
          <t>50</t>
        </is>
      </c>
      <c r="E228" s="5" t="inlineStr">
        <is>
          <t>20.500,00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=HYPERLINK("https://www.leilaoonline.com.br/lote/detalhe/200573", "32027")</f>
      </c>
      <c r="B229" s="4" t="s">
        <f>=HYPERLINK("https://www.leilaoonline.com.br/lote/detalhe/200573", "39 BOTIJÕES GLP E 3 CILINDROS - VEJA ESPECIFICAÇÕES ABAIXO -  LOC. BARRA")</f>
      </c>
      <c r="C229" s="4" t="inlineStr">
        <is>
          <t>Não vendido</t>
        </is>
      </c>
      <c r="D229" s="4" t="inlineStr">
        <is>
          <t>43</t>
        </is>
      </c>
      <c r="E229" s="5" t="inlineStr">
        <is>
          <t>4.100,00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=HYPERLINK("https://www.leilaoonline.com.br/lote/detalhe/200850", "32028")</f>
      </c>
      <c r="B230" s="4" t="s">
        <f>=HYPERLINK("https://www.leilaoonline.com.br/lote/detalhe/200850", "APROX. 12 CONTRAPESOS E 02 CENTROS DE RODA (USADOS) - LANCE POR KG - LOC. JATAÍ")</f>
      </c>
      <c r="C230" s="4" t="inlineStr">
        <is>
          <t>Não vendido</t>
        </is>
      </c>
      <c r="D230" s="4" t="inlineStr">
        <is>
          <t>20</t>
        </is>
      </c>
      <c r="E230" s="5" t="inlineStr">
        <is>
          <t>2,90</t>
        </is>
      </c>
      <c r="F230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2026-06-19T07:52:17.00Z</dcterms:created>
  <dc:creator>Tellks Tecnologia</dc:creator>
  <cp:revision>0</cp:revision>
</cp:coreProperties>
</file>