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Lotes" sheetId="1" state="visible" r:id="rId2"/>
  </sheet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22"/>
      <color rgb="FF1C4E61"/>
      <b val="true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4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5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false" applyFont="true" applyProtection="false" borderId="0" fillId="0" fontId="5" numFmtId="165" xfId="0">
      <alignment horizontal="right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F48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5" min="1" style="0" width="11.5"/>
  </cols>
  <sheetData>
    <row collapsed="false" customFormat="false" customHeight="false" hidden="false" ht="12.1" outlineLevel="0" r="1">
      <c r="A1" s="1"/>
      <c r="B1" s="1"/>
      <c r="C1" s="1"/>
    </row>
    <row collapsed="false" customFormat="false" customHeight="false" hidden="false" ht="12.1" outlineLevel="0" r="2">
      <c r="A2" s="2" t="inlineStr">
        <is>
          <t>Leilão online</t>
        </is>
      </c>
      <c r="B2" s="2"/>
      <c r="C2" s="2"/>
      <c r="D2" s="2"/>
      <c r="E2" s="2"/>
    </row>
    <row collapsed="false" customFormat="false" customHeight="false" hidden="false" ht="12.1" outlineLevel="0" r="3">
      <c r="A3" s="1"/>
      <c r="B3" s="1"/>
      <c r="C3" s="1"/>
    </row>
    <row collapsed="false" customFormat="false" customHeight="false" hidden="false" ht="12.1" outlineLevel="0" r="4">
      <c r="A4" s="1"/>
      <c r="B4" s="1"/>
      <c r="C4" s="1"/>
    </row>
    <row collapsed="false" customFormat="false" customHeight="false" hidden="false" ht="12.1" outlineLevel="0" r="5">
      <c r="A5" s="1"/>
      <c r="B5" s="1"/>
      <c r="C5" s="1"/>
    </row>
    <row collapsed="false" customFormat="false" customHeight="false" hidden="false" ht="12.1" outlineLevel="0" r="6">
      <c r="A6" s="3" t="inlineStr">
        <is>
          <t>Leilão</t>
        </is>
      </c>
      <c r="B6" s="4" t="inlineStr">
        <is>
          <t>TRATORES - CAMINHÕES - PULVERIZADOR </t>
        </is>
      </c>
      <c r="C6" s="4"/>
      <c r="D6" s="4"/>
      <c r="E6" s="4"/>
      <c r="F6" s="4"/>
    </row>
    <row collapsed="false" customFormat="false" customHeight="false" hidden="false" ht="12.1" outlineLevel="0" r="7">
      <c r="A7" s="3" t="inlineStr">
        <is>
          <t>Data</t>
        </is>
      </c>
      <c r="B7" s="4" t="inlineStr">
        <is>
          <t>09/05/2024 11:30</t>
        </is>
      </c>
      <c r="C7" s="4"/>
      <c r="D7" s="4"/>
      <c r="E7" s="4"/>
      <c r="F7" s="4"/>
    </row>
    <row collapsed="false" customFormat="false" customHeight="false" hidden="false" ht="12.1" outlineLevel="0" r="8">
      <c r="A8" s="3" t="inlineStr">
        <is>
          <t>Leiloeiro</t>
        </is>
      </c>
      <c r="B8" s="4" t="inlineStr">
        <is>
          <t>Eduardo Jordao Boyadjian</t>
        </is>
      </c>
      <c r="C8" s="4"/>
      <c r="D8" s="4"/>
      <c r="E8" s="4"/>
      <c r="F8" s="4"/>
    </row>
    <row collapsed="false" customFormat="false" customHeight="false" hidden="false" ht="12.1" outlineLevel="0" r="9">
      <c r="A9" s="1"/>
      <c r="B9" s="1"/>
      <c r="C9" s="1"/>
    </row>
    <row collapsed="false" customFormat="false" customHeight="false" hidden="false" ht="12.1" outlineLevel="0" r="10">
      <c r="A10" s="3" t="inlineStr">
        <is>
          <t>Lote</t>
        </is>
      </c>
      <c r="B10" s="3" t="inlineStr">
        <is>
          <t>Descrição</t>
        </is>
      </c>
      <c r="C10" s="3" t="inlineStr">
        <is>
          <t>Status</t>
        </is>
      </c>
      <c r="D10" s="3" t="inlineStr">
        <is>
          <t>Lances</t>
        </is>
      </c>
      <c r="E10" s="3" t="inlineStr">
        <is>
          <t>Lance atual</t>
        </is>
      </c>
      <c r="F10" s="3" t="inlineStr">
        <is>
          <t>Inc. mínimo</t>
        </is>
      </c>
    </row>
    <row collapsed="false" customFormat="false" customHeight="false" hidden="false" ht="12.1" outlineLevel="0" r="11">
      <c r="A11" s="5" t="s">
        <f>=HYPERLINK("https://www.leilaoonline.com.br/lote/detalhe/223580", "33155")</f>
      </c>
      <c r="B11" s="4" t="s">
        <f>=HYPERLINK("https://www.leilaoonline.com.br/lote/detalhe/223580", " MENTA MIX 2 LINHAS; MOD. PREMIUM DOBLO; ANO 2005. - LOC. PEDRANÓPOLIS/SP")</f>
      </c>
      <c r="C11" s="4" t="inlineStr">
        <is>
          <t>Não vendido</t>
        </is>
      </c>
      <c r="D11" s="4" t="inlineStr">
        <is>
          <t>19</t>
        </is>
      </c>
      <c r="E11" s="5" t="inlineStr">
        <is>
          <t>4.350,00</t>
        </is>
      </c>
      <c r="F11" s="4" t="inlineStr">
        <is>
          <t>250.00</t>
        </is>
      </c>
    </row>
    <row collapsed="false" customFormat="false" customHeight="false" hidden="false" ht="12.1" outlineLevel="0" r="12">
      <c r="A12" s="5" t="s">
        <f>=HYPERLINK("https://www.leilaoonline.com.br/lote/detalhe/223605", "33156")</f>
      </c>
      <c r="B12" s="4" t="s">
        <f>=HYPERLINK("https://www.leilaoonline.com.br/lote/detalhe/223605", " PULVERIZADOR DMB. - LOC. PEDRANÓPOLIS/SP")</f>
      </c>
      <c r="C12" s="4" t="inlineStr">
        <is>
          <t>Não vendido</t>
        </is>
      </c>
      <c r="D12" s="4" t="inlineStr">
        <is>
          <t>30</t>
        </is>
      </c>
      <c r="E12" s="5" t="inlineStr">
        <is>
          <t>6.400,00</t>
        </is>
      </c>
      <c r="F12" s="4" t="inlineStr">
        <is>
          <t>200.00</t>
        </is>
      </c>
    </row>
    <row collapsed="false" customFormat="false" customHeight="false" hidden="false" ht="12.1" outlineLevel="0" r="13">
      <c r="A13" s="5" t="s">
        <f>=HYPERLINK("https://www.leilaoonline.com.br/lote/detalhe/223601", "33157")</f>
      </c>
      <c r="B13" s="4" t="s">
        <f>=HYPERLINK("https://www.leilaoonline.com.br/lote/detalhe/223601", " ENLEIRADOR DMB. - LOC. PEDRANÓPOLIS/SP")</f>
      </c>
      <c r="C13" s="4" t="inlineStr">
        <is>
          <t>Vendido</t>
        </is>
      </c>
      <c r="D13" s="4" t="inlineStr">
        <is>
          <t>31</t>
        </is>
      </c>
      <c r="E13" s="5" t="inlineStr">
        <is>
          <t>5.000,00</t>
        </is>
      </c>
      <c r="F13" s="4" t="inlineStr">
        <is>
          <t>250.00</t>
        </is>
      </c>
    </row>
    <row collapsed="false" customFormat="false" customHeight="false" hidden="false" ht="12.1" outlineLevel="0" r="14">
      <c r="A14" s="5" t="s">
        <f>=HYPERLINK("https://www.leilaoonline.com.br/lote/detalhe/223597", "33159")</f>
      </c>
      <c r="B14" s="4" t="s">
        <f>=HYPERLINK("https://www.leilaoonline.com.br/lote/detalhe/223597", " VAGÃO FORRAGEIRO - PENHA VF-10000. - LOC. PEDRANÓPOLIS/SP")</f>
      </c>
      <c r="C14" s="4" t="inlineStr">
        <is>
          <t>Não vendido</t>
        </is>
      </c>
      <c r="D14" s="4" t="inlineStr">
        <is>
          <t>83</t>
        </is>
      </c>
      <c r="E14" s="5" t="inlineStr">
        <is>
          <t>18.600,00</t>
        </is>
      </c>
      <c r="F14" s="4" t="inlineStr">
        <is>
          <t>500.00</t>
        </is>
      </c>
    </row>
    <row collapsed="false" customFormat="false" customHeight="false" hidden="false" ht="12.1" outlineLevel="0" r="15">
      <c r="A15" s="5" t="s">
        <f>=HYPERLINK("https://www.leilaoonline.com.br/lote/detalhe/223591", "33161")</f>
      </c>
      <c r="B15" s="4" t="s">
        <f>=HYPERLINK("https://www.leilaoonline.com.br/lote/detalhe/223591", "(VEJA VÍDEO) TRATOR MASSEY FERGUSON PADERA 250; ANO 1978. - LOC. PEDRANÓPOLIS/SP")</f>
      </c>
      <c r="C15" s="4" t="inlineStr">
        <is>
          <t>Não vendido</t>
        </is>
      </c>
      <c r="D15" s="4" t="inlineStr">
        <is>
          <t>15</t>
        </is>
      </c>
      <c r="E15" s="5" t="inlineStr">
        <is>
          <t>39.000,00</t>
        </is>
      </c>
      <c r="F15" s="4" t="inlineStr">
        <is>
          <t>1000.00</t>
        </is>
      </c>
    </row>
    <row collapsed="false" customFormat="false" customHeight="false" hidden="false" ht="12.1" outlineLevel="0" r="16">
      <c r="A16" s="5" t="s">
        <f>=HYPERLINK("https://www.leilaoonline.com.br/lote/detalhe/223576", "33162")</f>
      </c>
      <c r="B16" s="4" t="s">
        <f>=HYPERLINK("https://www.leilaoonline.com.br/lote/detalhe/223576", " 1 CONJUNTO DE LÁMINA. - LOC. PEDRANÓPOLIS/SP")</f>
      </c>
      <c r="C16" s="4" t="inlineStr">
        <is>
          <t>Não vendido</t>
        </is>
      </c>
      <c r="D16" s="4" t="inlineStr">
        <is>
          <t>99</t>
        </is>
      </c>
      <c r="E16" s="5" t="inlineStr">
        <is>
          <t>22.000,00</t>
        </is>
      </c>
      <c r="F16" s="4" t="inlineStr">
        <is>
          <t>500.00</t>
        </is>
      </c>
    </row>
    <row collapsed="false" customFormat="false" customHeight="false" hidden="false" ht="12.1" outlineLevel="0" r="17">
      <c r="A17" s="5" t="s">
        <f>=HYPERLINK("https://www.leilaoonline.com.br/lote/detalhe/223592", "33163")</f>
      </c>
      <c r="B17" s="4" t="s">
        <f>=HYPERLINK("https://www.leilaoonline.com.br/lote/detalhe/223592", " ELIMINADOR DE SOQUEIRA JUMIL; MOD. JM TRH 2500P; ANO 2001. - LOC. PEDRANÓPOLIS/SP")</f>
      </c>
      <c r="C17" s="4" t="inlineStr">
        <is>
          <t>Não vendido</t>
        </is>
      </c>
      <c r="D17" s="4" t="inlineStr">
        <is>
          <t>42</t>
        </is>
      </c>
      <c r="E17" s="5" t="inlineStr">
        <is>
          <t>8.100,00</t>
        </is>
      </c>
      <c r="F17" s="4" t="inlineStr">
        <is>
          <t>250.00</t>
        </is>
      </c>
    </row>
    <row collapsed="false" customFormat="false" customHeight="false" hidden="false" ht="12.1" outlineLevel="0" r="18">
      <c r="A18" s="5" t="s">
        <f>=HYPERLINK("https://www.leilaoonline.com.br/lote/detalhe/223611", "33164")</f>
      </c>
      <c r="B18" s="4" t="s">
        <f>=HYPERLINK("https://www.leilaoonline.com.br/lote/detalhe/223611", " GRADE ARADORA 14 DISCOS ASUS - ROMHA I.CR. - LOC. PEDRANÓPOLIS/SP")</f>
      </c>
      <c r="C18" s="4" t="inlineStr">
        <is>
          <t>Não vendido</t>
        </is>
      </c>
      <c r="D18" s="4" t="inlineStr">
        <is>
          <t>88</t>
        </is>
      </c>
      <c r="E18" s="5" t="inlineStr">
        <is>
          <t>19.500,00</t>
        </is>
      </c>
      <c r="F18" s="4" t="inlineStr">
        <is>
          <t>500.00</t>
        </is>
      </c>
    </row>
    <row collapsed="false" customFormat="false" customHeight="false" hidden="false" ht="12.1" outlineLevel="0" r="19">
      <c r="A19" s="5" t="s">
        <f>=HYPERLINK("https://www.leilaoonline.com.br/lote/detalhe/223596", "33165")</f>
      </c>
      <c r="B19" s="4" t="s">
        <f>=HYPERLINK("https://www.leilaoonline.com.br/lote/detalhe/223596", " GRADE 16 DISCOS GICH; ANO 2021. - LOC. PEDRANÓPOLIS/SP")</f>
      </c>
      <c r="C19" s="4" t="inlineStr">
        <is>
          <t>Não vendido</t>
        </is>
      </c>
      <c r="D19" s="4" t="inlineStr">
        <is>
          <t>76</t>
        </is>
      </c>
      <c r="E19" s="5" t="inlineStr">
        <is>
          <t>19.200,00</t>
        </is>
      </c>
      <c r="F19" s="4" t="inlineStr">
        <is>
          <t>300.00</t>
        </is>
      </c>
    </row>
    <row collapsed="false" customFormat="false" customHeight="false" hidden="false" ht="12.1" outlineLevel="0" r="20">
      <c r="A20" s="5" t="s">
        <f>=HYPERLINK("https://www.leilaoonline.com.br/lote/detalhe/223607", "33166")</f>
      </c>
      <c r="B20" s="4" t="s">
        <f>=HYPERLINK("https://www.leilaoonline.com.br/lote/detalhe/223607", " 1 TRITURADOR ELÉTRICO E 1 MOTO-SERRA. - LOC. PEDRANÓPOLIS/SP")</f>
      </c>
      <c r="C20" s="4" t="inlineStr">
        <is>
          <t>Vendido</t>
        </is>
      </c>
      <c r="D20" s="4" t="inlineStr">
        <is>
          <t>12</t>
        </is>
      </c>
      <c r="E20" s="5" t="inlineStr">
        <is>
          <t>1.700,00</t>
        </is>
      </c>
      <c r="F20" s="4" t="inlineStr">
        <is>
          <t>100.00</t>
        </is>
      </c>
    </row>
    <row collapsed="false" customFormat="false" customHeight="false" hidden="false" ht="12.1" outlineLevel="0" r="21">
      <c r="A21" s="5" t="s">
        <f>=HYPERLINK("https://www.leilaoonline.com.br/lote/detalhe/223599", "33167")</f>
      </c>
      <c r="B21" s="4" t="s">
        <f>=HYPERLINK("https://www.leilaoonline.com.br/lote/detalhe/223599", " ENSILADEIRA CREMASCO. - LOC. PEDRANÓPOLIS/SP")</f>
      </c>
      <c r="C21" s="4" t="inlineStr">
        <is>
          <t>Não vendido</t>
        </is>
      </c>
      <c r="D21" s="4" t="inlineStr">
        <is>
          <t>25</t>
        </is>
      </c>
      <c r="E21" s="5" t="inlineStr">
        <is>
          <t>4.300,00</t>
        </is>
      </c>
      <c r="F21" s="4" t="inlineStr">
        <is>
          <t>200.00</t>
        </is>
      </c>
    </row>
    <row collapsed="false" customFormat="false" customHeight="false" hidden="false" ht="12.1" outlineLevel="0" r="22">
      <c r="A22" s="5" t="s">
        <f>=HYPERLINK("https://www.leilaoonline.com.br/lote/detalhe/223581", "33168")</f>
      </c>
      <c r="B22" s="4" t="s">
        <f>=HYPERLINK("https://www.leilaoonline.com.br/lote/detalhe/223581", " 2 CABOS DE AÇO; 1 QUADRO IMPLEMENTO E 1 CARRINHO. - LOC. PEDRANÓPOLIS/SP")</f>
      </c>
      <c r="C22" s="4" t="inlineStr">
        <is>
          <t>Vendido</t>
        </is>
      </c>
      <c r="D22" s="4" t="inlineStr">
        <is>
          <t>1</t>
        </is>
      </c>
      <c r="E22" s="5" t="inlineStr">
        <is>
          <t>500,00</t>
        </is>
      </c>
      <c r="F22" s="4" t="inlineStr">
        <is>
          <t>100.00</t>
        </is>
      </c>
    </row>
    <row collapsed="false" customFormat="false" customHeight="false" hidden="false" ht="12.1" outlineLevel="0" r="23">
      <c r="A23" s="5" t="s">
        <f>=HYPERLINK("https://www.leilaoonline.com.br/lote/detalhe/223582", "33169")</f>
      </c>
      <c r="B23" s="4" t="s">
        <f>=HYPERLINK("https://www.leilaoonline.com.br/lote/detalhe/223582", "(VEJA VÍDEO) TRATOR NEW HOLLAND TL 590; ANO 2019; C/IMPLEMENTO. - LOC. PEDRANÓPOLIS/SP")</f>
      </c>
      <c r="C23" s="4" t="inlineStr">
        <is>
          <t>Vendido</t>
        </is>
      </c>
      <c r="D23" s="4" t="inlineStr">
        <is>
          <t>61</t>
        </is>
      </c>
      <c r="E23" s="5" t="inlineStr">
        <is>
          <t>160.000,00</t>
        </is>
      </c>
      <c r="F23" s="4" t="inlineStr">
        <is>
          <t>1000.00</t>
        </is>
      </c>
    </row>
    <row collapsed="false" customFormat="false" customHeight="false" hidden="false" ht="12.1" outlineLevel="0" r="24">
      <c r="A24" s="5" t="s">
        <f>=HYPERLINK("https://www.leilaoonline.com.br/lote/detalhe/223584", "33170")</f>
      </c>
      <c r="B24" s="4" t="s">
        <f>=HYPERLINK("https://www.leilaoonline.com.br/lote/detalhe/223584", " SCRAPER MADAL. - LOC. PEDRANÓPOLIS/SP")</f>
      </c>
      <c r="C24" s="4" t="inlineStr">
        <is>
          <t>Não vendido</t>
        </is>
      </c>
      <c r="D24" s="4" t="inlineStr">
        <is>
          <t>44</t>
        </is>
      </c>
      <c r="E24" s="5" t="inlineStr">
        <is>
          <t>8.900,00</t>
        </is>
      </c>
      <c r="F24" s="4" t="inlineStr">
        <is>
          <t>250.00</t>
        </is>
      </c>
    </row>
    <row collapsed="false" customFormat="false" customHeight="false" hidden="false" ht="12.1" outlineLevel="0" r="25">
      <c r="A25" s="5" t="s">
        <f>=HYPERLINK("https://www.leilaoonline.com.br/lote/detalhe/223585", "33171")</f>
      </c>
      <c r="B25" s="4" t="s">
        <f>=HYPERLINK("https://www.leilaoonline.com.br/lote/detalhe/223585", " CARRETA DISTRIBUIDORA CALCARIO BALDAN; MOD. DCFCO-3000 C/ CARROCERIA; ANO 2021. - LOC. PEDRANÓPOLIS/SP")</f>
      </c>
      <c r="C25" s="4" t="inlineStr">
        <is>
          <t>Vendido</t>
        </is>
      </c>
      <c r="D25" s="4" t="inlineStr">
        <is>
          <t>34</t>
        </is>
      </c>
      <c r="E25" s="5" t="inlineStr">
        <is>
          <t>23.000,00</t>
        </is>
      </c>
      <c r="F25" s="4" t="inlineStr">
        <is>
          <t>500.00</t>
        </is>
      </c>
    </row>
    <row collapsed="false" customFormat="false" customHeight="false" hidden="false" ht="12.1" outlineLevel="0" r="26">
      <c r="A26" s="5" t="s">
        <f>=HYPERLINK("https://www.leilaoonline.com.br/lote/detalhe/223602", "33172")</f>
      </c>
      <c r="B26" s="4" t="s">
        <f>=HYPERLINK("https://www.leilaoonline.com.br/lote/detalhe/223602", " CAMINHÃO FORD F 12000 160; ANO 2001/2002; BRANCO. (CARROCERIA BASCULANTE) - LOC. PEDRANÓPOLIS/SP")</f>
      </c>
      <c r="C26" s="4" t="inlineStr">
        <is>
          <t>Não vendido</t>
        </is>
      </c>
      <c r="D26" s="4" t="inlineStr">
        <is>
          <t>30</t>
        </is>
      </c>
      <c r="E26" s="5" t="inlineStr">
        <is>
          <t>68.000,00</t>
        </is>
      </c>
      <c r="F26" s="4" t="inlineStr">
        <is>
          <t>1000.00</t>
        </is>
      </c>
    </row>
    <row collapsed="false" customFormat="false" customHeight="false" hidden="false" ht="12.1" outlineLevel="0" r="27">
      <c r="A27" s="5" t="s">
        <f>=HYPERLINK("https://www.leilaoonline.com.br/lote/detalhe/223606", "33173")</f>
      </c>
      <c r="B27" s="4" t="s">
        <f>=HYPERLINK("https://www.leilaoonline.com.br/lote/detalhe/223606", " DEBULHADOR DE FEIJÃO/MILHO BEL LAREDO; MOD. 200. - LOC. PEDRANÓPOLIS/SP")</f>
      </c>
      <c r="C27" s="4" t="inlineStr">
        <is>
          <t>Não vendido</t>
        </is>
      </c>
      <c r="D27" s="4" t="inlineStr">
        <is>
          <t>2</t>
        </is>
      </c>
      <c r="E27" s="5" t="inlineStr">
        <is>
          <t>600,00</t>
        </is>
      </c>
      <c r="F27" s="4" t="inlineStr">
        <is>
          <t>100.00</t>
        </is>
      </c>
    </row>
    <row collapsed="false" customFormat="false" customHeight="false" hidden="false" ht="12.1" outlineLevel="0" r="28">
      <c r="A28" s="5" t="s">
        <f>=HYPERLINK("https://www.leilaoonline.com.br/lote/detalhe/223610", "33174")</f>
      </c>
      <c r="B28" s="4" t="s">
        <f>=HYPERLINK("https://www.leilaoonline.com.br/lote/detalhe/223610", "(VEJA VÍDEO) TRATOR VALTRA A950 4X4; ANO 2018. - LOC. PEDRANÓPOLIS/SP")</f>
      </c>
      <c r="C28" s="4" t="inlineStr">
        <is>
          <t>Não vendido</t>
        </is>
      </c>
      <c r="D28" s="4" t="inlineStr">
        <is>
          <t>36</t>
        </is>
      </c>
      <c r="E28" s="5" t="inlineStr">
        <is>
          <t>74.000,00</t>
        </is>
      </c>
      <c r="F28" s="4" t="inlineStr">
        <is>
          <t>1000.00</t>
        </is>
      </c>
    </row>
    <row collapsed="false" customFormat="false" customHeight="false" hidden="false" ht="12.1" outlineLevel="0" r="29">
      <c r="A29" s="5" t="s">
        <f>=HYPERLINK("https://www.leilaoonline.com.br/lote/detalhe/223594", "33175")</f>
      </c>
      <c r="B29" s="4" t="s">
        <f>=HYPERLINK("https://www.leilaoonline.com.br/lote/detalhe/223594", " CAMINHÃO VOLKSWAGEN 13.150; ANO 2000/2000; BRANCO. (CARROCERIA BOIADEIRO) - LOC. PEDRANÓPOLIS/SP")</f>
      </c>
      <c r="C29" s="4" t="inlineStr">
        <is>
          <t>Não vendido</t>
        </is>
      </c>
      <c r="D29" s="4" t="inlineStr">
        <is>
          <t>22</t>
        </is>
      </c>
      <c r="E29" s="5" t="inlineStr">
        <is>
          <t>69.000,00</t>
        </is>
      </c>
      <c r="F29" s="4" t="inlineStr">
        <is>
          <t>1000.00</t>
        </is>
      </c>
    </row>
    <row collapsed="false" customFormat="false" customHeight="false" hidden="false" ht="12.1" outlineLevel="0" r="30">
      <c r="A30" s="5" t="s">
        <f>=HYPERLINK("https://www.leilaoonline.com.br/lote/detalhe/223603", "33176")</f>
      </c>
      <c r="B30" s="4" t="s">
        <f>=HYPERLINK("https://www.leilaoonline.com.br/lote/detalhe/223603", "(VEJA VÍDEO) TRATOR MASSEY FERGUSSON 275 4X2; ANO 1986. - LOC. PEDRANÓPOLIS/SP")</f>
      </c>
      <c r="C30" s="4" t="inlineStr">
        <is>
          <t>Não vendido</t>
        </is>
      </c>
      <c r="D30" s="4" t="inlineStr">
        <is>
          <t>17</t>
        </is>
      </c>
      <c r="E30" s="5" t="inlineStr">
        <is>
          <t>41.000,00</t>
        </is>
      </c>
      <c r="F30" s="4" t="inlineStr">
        <is>
          <t>1000.00</t>
        </is>
      </c>
    </row>
    <row collapsed="false" customFormat="false" customHeight="false" hidden="false" ht="12.1" outlineLevel="0" r="31">
      <c r="A31" s="5" t="s">
        <f>=HYPERLINK("https://www.leilaoonline.com.br/lote/detalhe/223609", "33177")</f>
      </c>
      <c r="B31" s="4" t="s">
        <f>=HYPERLINK("https://www.leilaoonline.com.br/lote/detalhe/223609", " CAMINHÃO FORD F 14000; ANO 1990/1990; PRATA. (CARROCERIA ABERTA) - LOC. PEDRANÓPOLIS/SP")</f>
      </c>
      <c r="C31" s="4" t="inlineStr">
        <is>
          <t>Não vendido</t>
        </is>
      </c>
      <c r="D31" s="4" t="inlineStr">
        <is>
          <t>16</t>
        </is>
      </c>
      <c r="E31" s="5" t="inlineStr">
        <is>
          <t>35.000,00</t>
        </is>
      </c>
      <c r="F31" s="4" t="inlineStr">
        <is>
          <t>1000.00</t>
        </is>
      </c>
    </row>
    <row collapsed="false" customFormat="false" customHeight="false" hidden="false" ht="12.1" outlineLevel="0" r="32">
      <c r="A32" s="5" t="s">
        <f>=HYPERLINK("https://www.leilaoonline.com.br/lote/detalhe/223577", "33178")</f>
      </c>
      <c r="B32" s="4" t="s">
        <f>=HYPERLINK("https://www.leilaoonline.com.br/lote/detalhe/223577", " CARRETA DE SERVIÇOS DIVERSOS. - LOC. PEDRANÓPOLIS/SP")</f>
      </c>
      <c r="C32" s="4" t="inlineStr">
        <is>
          <t>Não vendido</t>
        </is>
      </c>
      <c r="D32" s="4" t="inlineStr">
        <is>
          <t>1</t>
        </is>
      </c>
      <c r="E32" s="5" t="inlineStr">
        <is>
          <t>5.000,00</t>
        </is>
      </c>
      <c r="F32" s="4" t="inlineStr">
        <is>
          <t>500.00</t>
        </is>
      </c>
    </row>
    <row collapsed="false" customFormat="false" customHeight="false" hidden="false" ht="12.1" outlineLevel="0" r="33">
      <c r="A33" s="5" t="s">
        <f>=HYPERLINK("https://www.leilaoonline.com.br/lote/detalhe/223578", "33179")</f>
      </c>
      <c r="B33" s="4" t="s">
        <f>=HYPERLINK("https://www.leilaoonline.com.br/lote/detalhe/223578", " CARRETA TANQUE DE AÇO. - LOC. PEDRANÓPOLIS/SP")</f>
      </c>
      <c r="C33" s="4" t="inlineStr">
        <is>
          <t>Não vendido</t>
        </is>
      </c>
      <c r="D33" s="4" t="inlineStr">
        <is>
          <t>1</t>
        </is>
      </c>
      <c r="E33" s="5" t="inlineStr">
        <is>
          <t>1.000,00</t>
        </is>
      </c>
      <c r="F33" s="4" t="inlineStr">
        <is>
          <t>100.00</t>
        </is>
      </c>
    </row>
    <row collapsed="false" customFormat="false" customHeight="false" hidden="false" ht="12.1" outlineLevel="0" r="34">
      <c r="A34" s="5" t="s">
        <f>=HYPERLINK("https://www.leilaoonline.com.br/lote/detalhe/223595", "33180")</f>
      </c>
      <c r="B34" s="4" t="s">
        <f>=HYPERLINK("https://www.leilaoonline.com.br/lote/detalhe/223595", "(VEJA VÍDEO) TRATOR VALTRA BH 180; ANO 2013. - LOC. PEDRANÓPOLIS/SP")</f>
      </c>
      <c r="C34" s="4" t="inlineStr">
        <is>
          <t>Não vendido</t>
        </is>
      </c>
      <c r="D34" s="4" t="inlineStr">
        <is>
          <t>24</t>
        </is>
      </c>
      <c r="E34" s="5" t="inlineStr">
        <is>
          <t>141.000,00</t>
        </is>
      </c>
      <c r="F34" s="4" t="inlineStr">
        <is>
          <t>1000.00</t>
        </is>
      </c>
    </row>
    <row collapsed="false" customFormat="false" customHeight="false" hidden="false" ht="12.1" outlineLevel="0" r="35">
      <c r="A35" s="5" t="s">
        <f>=HYPERLINK("https://www.leilaoonline.com.br/lote/detalhe/223575", "33181")</f>
      </c>
      <c r="B35" s="4" t="s">
        <f>=HYPERLINK("https://www.leilaoonline.com.br/lote/detalhe/223575", " 2 ARADOS TUBULAR M.F; E 1 ARADO IVECO 3 BICO. - LOC. PEDRANÓPOLIS/SP")</f>
      </c>
      <c r="C35" s="4" t="inlineStr">
        <is>
          <t>Não vendido</t>
        </is>
      </c>
      <c r="D35" s="4" t="inlineStr">
        <is>
          <t>11</t>
        </is>
      </c>
      <c r="E35" s="5" t="inlineStr">
        <is>
          <t>1.500,00</t>
        </is>
      </c>
      <c r="F35" s="4" t="inlineStr">
        <is>
          <t>100.00</t>
        </is>
      </c>
    </row>
    <row collapsed="false" customFormat="false" customHeight="false" hidden="false" ht="12.1" outlineLevel="0" r="36">
      <c r="A36" s="5" t="s">
        <f>=HYPERLINK("https://www.leilaoonline.com.br/lote/detalhe/223587", "33182")</f>
      </c>
      <c r="B36" s="4" t="s">
        <f>=HYPERLINK("https://www.leilaoonline.com.br/lote/detalhe/223587", "TRATOR VALTRA A 950 4X4; ANO 2018. - LOC. PEDRANÓPOLIS/SP")</f>
      </c>
      <c r="C36" s="4" t="inlineStr">
        <is>
          <t>Não vendido</t>
        </is>
      </c>
      <c r="D36" s="4" t="inlineStr">
        <is>
          <t>20</t>
        </is>
      </c>
      <c r="E36" s="5" t="inlineStr">
        <is>
          <t>58.000,00</t>
        </is>
      </c>
      <c r="F36" s="4" t="inlineStr">
        <is>
          <t>1000.00</t>
        </is>
      </c>
    </row>
    <row collapsed="false" customFormat="false" customHeight="false" hidden="false" ht="12.1" outlineLevel="0" r="37">
      <c r="A37" s="5" t="s">
        <f>=HYPERLINK("https://www.leilaoonline.com.br/lote/detalhe/223590", "33183")</f>
      </c>
      <c r="B37" s="4" t="s">
        <f>=HYPERLINK("https://www.leilaoonline.com.br/lote/detalhe/223590", " CULTIVADOR C/ADUBADOR TATU MARCHESAN; ANO 2003. - LOC. PEDRANÓPOLIS/SP")</f>
      </c>
      <c r="C37" s="4" t="inlineStr">
        <is>
          <t>Não vendido</t>
        </is>
      </c>
      <c r="D37" s="4" t="inlineStr">
        <is>
          <t>23</t>
        </is>
      </c>
      <c r="E37" s="5" t="inlineStr">
        <is>
          <t>3.200,00</t>
        </is>
      </c>
      <c r="F37" s="4" t="inlineStr">
        <is>
          <t>100.00</t>
        </is>
      </c>
    </row>
    <row collapsed="false" customFormat="false" customHeight="false" hidden="false" ht="12.1" outlineLevel="0" r="38">
      <c r="A38" s="5" t="s">
        <f>=HYPERLINK("https://www.leilaoonline.com.br/lote/detalhe/223588", "33184")</f>
      </c>
      <c r="B38" s="4" t="s">
        <f>=HYPERLINK("https://www.leilaoonline.com.br/lote/detalhe/223588", " TRATOR VALTRA A134; ANO 2020. - LOC. PEDRANÓPOLIS/SP")</f>
      </c>
      <c r="C38" s="4" t="inlineStr">
        <is>
          <t>Não vendido</t>
        </is>
      </c>
      <c r="D38" s="4" t="inlineStr">
        <is>
          <t>96</t>
        </is>
      </c>
      <c r="E38" s="5" t="inlineStr">
        <is>
          <t>133.000,00</t>
        </is>
      </c>
      <c r="F38" s="4" t="inlineStr">
        <is>
          <t>1000.00</t>
        </is>
      </c>
    </row>
    <row collapsed="false" customFormat="false" customHeight="false" hidden="false" ht="12.1" outlineLevel="0" r="39">
      <c r="A39" s="5" t="s">
        <f>=HYPERLINK("https://www.leilaoonline.com.br/lote/detalhe/223579", "33185")</f>
      </c>
      <c r="B39" s="4" t="s">
        <f>=HYPERLINK("https://www.leilaoonline.com.br/lote/detalhe/223579", " GRADE DE ARADO COM 28 DISCOS. - LOC. PEDRANÓPOLIS/SP")</f>
      </c>
      <c r="C39" s="4" t="inlineStr">
        <is>
          <t>Não vendido</t>
        </is>
      </c>
      <c r="D39" s="4" t="inlineStr">
        <is>
          <t>30</t>
        </is>
      </c>
      <c r="E39" s="5" t="inlineStr">
        <is>
          <t>5.900,00</t>
        </is>
      </c>
      <c r="F39" s="4" t="inlineStr">
        <is>
          <t>200.00</t>
        </is>
      </c>
    </row>
    <row collapsed="false" customFormat="false" customHeight="false" hidden="false" ht="12.1" outlineLevel="0" r="40">
      <c r="A40" s="5" t="s">
        <f>=HYPERLINK("https://www.leilaoonline.com.br/lote/detalhe/223604", "33186")</f>
      </c>
      <c r="B40" s="4" t="s">
        <f>=HYPERLINK("https://www.leilaoonline.com.br/lote/detalhe/223604", " MISTURADOR DE RAÇÃO INCOMAGRI; MOD. MIN 500P. - LOC. PEDRANÓPOLIS/SP")</f>
      </c>
      <c r="C40" s="4" t="inlineStr">
        <is>
          <t>Não vendido</t>
        </is>
      </c>
      <c r="D40" s="4" t="inlineStr">
        <is>
          <t>31</t>
        </is>
      </c>
      <c r="E40" s="5" t="inlineStr">
        <is>
          <t>4.000,00</t>
        </is>
      </c>
      <c r="F40" s="4" t="inlineStr">
        <is>
          <t>200.00</t>
        </is>
      </c>
    </row>
    <row collapsed="false" customFormat="false" customHeight="false" hidden="false" ht="12.1" outlineLevel="0" r="41">
      <c r="A41" s="5" t="s">
        <f>=HYPERLINK("https://www.leilaoonline.com.br/lote/detalhe/223583", "33187")</f>
      </c>
      <c r="B41" s="4" t="s">
        <f>=HYPERLINK("https://www.leilaoonline.com.br/lote/detalhe/223583", " CHASSI DE CULTIVADOR. - LOC. PEDRANÓPOLIS/SP")</f>
      </c>
      <c r="C41" s="4" t="inlineStr">
        <is>
          <t>Não vendido</t>
        </is>
      </c>
      <c r="D41" s="4" t="inlineStr">
        <is>
          <t>1</t>
        </is>
      </c>
      <c r="E41" s="5" t="inlineStr">
        <is>
          <t>500,00</t>
        </is>
      </c>
      <c r="F41" s="4" t="inlineStr">
        <is>
          <t>100.00</t>
        </is>
      </c>
    </row>
    <row collapsed="false" customFormat="false" customHeight="false" hidden="false" ht="12.1" outlineLevel="0" r="42">
      <c r="A42" s="5" t="s">
        <f>=HYPERLINK("https://www.leilaoonline.com.br/lote/detalhe/223600", "33188")</f>
      </c>
      <c r="B42" s="4" t="s">
        <f>=HYPERLINK("https://www.leilaoonline.com.br/lote/detalhe/223600", " SULCADOR C/ ADUBADOR. - LOC. PEDRANÓPOLIS/SP")</f>
      </c>
      <c r="C42" s="4" t="inlineStr">
        <is>
          <t>Não vendido</t>
        </is>
      </c>
      <c r="D42" s="4" t="inlineStr">
        <is>
          <t>14</t>
        </is>
      </c>
      <c r="E42" s="5" t="inlineStr">
        <is>
          <t>2.300,00</t>
        </is>
      </c>
      <c r="F42" s="4" t="inlineStr">
        <is>
          <t>100.00</t>
        </is>
      </c>
    </row>
    <row collapsed="false" customFormat="false" customHeight="false" hidden="false" ht="12.1" outlineLevel="0" r="43">
      <c r="A43" s="5" t="s">
        <f>=HYPERLINK("https://www.leilaoonline.com.br/lote/detalhe/223586", "33189")</f>
      </c>
      <c r="B43" s="4" t="s">
        <f>=HYPERLINK("https://www.leilaoonline.com.br/lote/detalhe/223586", "(VEJA VÍDEO) TRATOR MASSEY FERGUSON 275 4X2; ANO 1989. - LOC. PEDRANÓPOLIS/SP")</f>
      </c>
      <c r="C43" s="4" t="inlineStr">
        <is>
          <t>Não vendido</t>
        </is>
      </c>
      <c r="D43" s="4" t="inlineStr">
        <is>
          <t>23</t>
        </is>
      </c>
      <c r="E43" s="5" t="inlineStr">
        <is>
          <t>43.000,00</t>
        </is>
      </c>
      <c r="F43" s="4" t="inlineStr">
        <is>
          <t>1000.00</t>
        </is>
      </c>
    </row>
    <row collapsed="false" customFormat="false" customHeight="false" hidden="false" ht="12.1" outlineLevel="0" r="44">
      <c r="A44" s="5" t="s">
        <f>=HYPERLINK("https://www.leilaoonline.com.br/lote/detalhe/223574", "33190")</f>
      </c>
      <c r="B44" s="4" t="s">
        <f>=HYPERLINK("https://www.leilaoonline.com.br/lote/detalhe/223574", " 1 GERADOR, 2 PNEUS: MED: 12,4,24; E 1 CAPOTA P/ D-2O. - LOC. PEDRANÓPOLIS/SP")</f>
      </c>
      <c r="C44" s="4" t="inlineStr">
        <is>
          <t>Não vendido</t>
        </is>
      </c>
      <c r="D44" s="4" t="inlineStr">
        <is>
          <t>8</t>
        </is>
      </c>
      <c r="E44" s="5" t="inlineStr">
        <is>
          <t>1.300,00</t>
        </is>
      </c>
      <c r="F44" s="4" t="inlineStr">
        <is>
          <t>100.00</t>
        </is>
      </c>
    </row>
    <row collapsed="false" customFormat="false" customHeight="false" hidden="false" ht="12.1" outlineLevel="0" r="45">
      <c r="A45" s="5" t="s">
        <f>=HYPERLINK("https://www.leilaoonline.com.br/lote/detalhe/223593", "33191")</f>
      </c>
      <c r="B45" s="4" t="s">
        <f>=HYPERLINK("https://www.leilaoonline.com.br/lote/detalhe/223593", "(VEJA VÍDEO) TRATOR MASSEY FERGUNSON  275 4X4. - LOC. PEDRANÓPOLIS/SP")</f>
      </c>
      <c r="C45" s="4" t="inlineStr">
        <is>
          <t>Não vendido</t>
        </is>
      </c>
      <c r="D45" s="4" t="inlineStr">
        <is>
          <t>40</t>
        </is>
      </c>
      <c r="E45" s="5" t="inlineStr">
        <is>
          <t>80.000,00</t>
        </is>
      </c>
      <c r="F45" s="4" t="inlineStr">
        <is>
          <t>1000.00</t>
        </is>
      </c>
    </row>
    <row collapsed="false" customFormat="false" customHeight="false" hidden="false" ht="12.1" outlineLevel="0" r="46">
      <c r="A46" s="5" t="s">
        <f>=HYPERLINK("https://www.leilaoonline.com.br/lote/detalhe/223608", "33193")</f>
      </c>
      <c r="B46" s="4" t="s">
        <f>=HYPERLINK("https://www.leilaoonline.com.br/lote/detalhe/223608", " GRUPO GERADOR DIESEL CARTEPILAR. - LOC. PEDRANÓPOLIS/SP")</f>
      </c>
      <c r="C46" s="4" t="inlineStr">
        <is>
          <t>Não vendido</t>
        </is>
      </c>
      <c r="D46" s="4" t="inlineStr">
        <is>
          <t>24</t>
        </is>
      </c>
      <c r="E46" s="5" t="inlineStr">
        <is>
          <t>33.000,00</t>
        </is>
      </c>
      <c r="F46" s="4" t="inlineStr">
        <is>
          <t>1000.00</t>
        </is>
      </c>
    </row>
    <row collapsed="false" customFormat="false" customHeight="false" hidden="false" ht="12.1" outlineLevel="0" r="47">
      <c r="A47" s="5" t="s">
        <f>=HYPERLINK("https://www.leilaoonline.com.br/lote/detalhe/225644", "33194")</f>
      </c>
      <c r="B47" s="4" t="s">
        <f>=HYPERLINK("https://www.leilaoonline.com.br/lote/detalhe/225644", "TRATOR MASSEY FERGUSON 65X. (FUNCIONANDO) - LOC. PEDRANÓPOLIS/SP")</f>
      </c>
      <c r="C47" s="4" t="inlineStr">
        <is>
          <t>Vendido</t>
        </is>
      </c>
      <c r="D47" s="4" t="inlineStr">
        <is>
          <t>14</t>
        </is>
      </c>
      <c r="E47" s="5" t="inlineStr">
        <is>
          <t>30.000,00</t>
        </is>
      </c>
      <c r="F47" s="4" t="inlineStr">
        <is>
          <t>1000.00</t>
        </is>
      </c>
    </row>
    <row collapsed="false" customFormat="false" customHeight="false" hidden="false" ht="12.1" outlineLevel="0" r="48">
      <c r="A48" s="5" t="s">
        <f>=HYPERLINK("https://www.leilaoonline.com.br/lote/detalhe/225904", "33195")</f>
      </c>
      <c r="B48" s="4" t="s">
        <f>=HYPERLINK("https://www.leilaoonline.com.br/lote/detalhe/225904", "TRATOR MASSEY FERGUSSON 275, ANO 1986. ( FUNCIONANDO )  - LOC. PEDRANÓPOLIS/SP")</f>
      </c>
      <c r="C48" s="4" t="inlineStr">
        <is>
          <t>Não vendido</t>
        </is>
      </c>
      <c r="D48" s="4" t="inlineStr">
        <is>
          <t>23</t>
        </is>
      </c>
      <c r="E48" s="5" t="inlineStr">
        <is>
          <t>45.000,00</t>
        </is>
      </c>
      <c r="F48" s="4" t="inlineStr">
        <is>
          <t>1000.00</t>
        </is>
      </c>
    </row>
  </sheetData>
  <mergeCells>
    <mergeCell ref="A2:F4"/>
    <mergeCell ref="B6:F6"/>
    <mergeCell ref="B7:F7"/>
    <mergeCell ref="B8:F8"/>
  </mergeCells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2026-08-05T09:30:32.00Z</dcterms:created>
  <dc:creator>Tellks Tecnologia</dc:creator>
  <cp:revision>0</cp:revision>
</cp:coreProperties>
</file>