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210 LOTES: COROLLA BLINDADO - 27 CAMINHÕES - 22 TRATORES - PRANCHA - REBOQUES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=HYPERLINK("https://www.leilaoonline.com.br/lote/detalhe/264250", "1002")</f>
      </c>
      <c r="B11" s="4" t="s">
        <f>=HYPERLINK("https://www.leilaoonline.com.br/lote/detalhe/264250", " QUADRICICLO; ANO 2019. - FR11006025 - LOC. LAGOA DA PRATA")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=HYPERLINK("https://www.leilaoonline.com.br/lote/detalhe/264248", "1003")</f>
      </c>
      <c r="B12" s="4" t="s">
        <f>=HYPERLINK("https://www.leilaoonline.com.br/lote/detalhe/264248", " EMPACOTADORA; ANO 2015. - FR5003074. - LOC. LAGOA DA PRATA")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=HYPERLINK("https://www.leilaoonline.com.br/lote/detalhe/264254", "1004")</f>
      </c>
      <c r="B13" s="4" t="s">
        <f>=HYPERLINK("https://www.leilaoonline.com.br/lote/detalhe/264254", " CARRETA ACUMULADOR FARDO - FR5003077 - LOC. LAGOA DA PRATA")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=HYPERLINK("https://www.leilaoonline.com.br/lote/detalhe/264241", "1009")</f>
      </c>
      <c r="B14" s="4" t="s">
        <f>=HYPERLINK("https://www.leilaoonline.com.br/lote/detalhe/264241", "CARRETINHA - FR8003185 - LOC. LAGOA DA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=HYPERLINK("https://www.leilaoonline.com.br/lote/detalhe/264251", "1010")</f>
      </c>
      <c r="B15" s="4" t="s">
        <f>=HYPERLINK("https://www.leilaoonline.com.br/lote/detalhe/264251", " MOTOBOMBA - FR8004016 - LOC. LAGOA DA PRATA")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=HYPERLINK("https://www.leilaoonline.com.br/lote/detalhe/264237", "1011")</f>
      </c>
      <c r="B16" s="4" t="s">
        <f>=HYPERLINK("https://www.leilaoonline.com.br/lote/detalhe/264237", "CARRETINHA - FR8003181 - LOC. LAGOA DA PRATA")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=HYPERLINK("https://www.leilaoonline.com.br/lote/detalhe/264256", "1012")</f>
      </c>
      <c r="B17" s="4" t="s">
        <f>=HYPERLINK("https://www.leilaoonline.com.br/lote/detalhe/264256", " REBOQUE RANDON SP RQ CA, ANO 2011/2011 - AZUL - FR4048 - LOC. LAGOA DA PRATA")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36.000,00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=HYPERLINK("https://www.leilaoonline.com.br/lote/detalhe/264257", "1018")</f>
      </c>
      <c r="B18" s="4" t="s">
        <f>=HYPERLINK("https://www.leilaoonline.com.br/lote/detalhe/264257", " CAMINHÃO VOLKSWAGEN 13.180 - ANO 2001/2001 - BRANCO - FR13001018 - LOC. LAGOA DA PRATA")</f>
      </c>
      <c r="C18" s="4" t="inlineStr">
        <is>
          <t>Vendido</t>
        </is>
      </c>
      <c r="D18" s="4" t="inlineStr">
        <is>
          <t>17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=HYPERLINK("https://www.leilaoonline.com.br/lote/detalhe/264253", "1020")</f>
      </c>
      <c r="B19" s="4" t="s">
        <f>=HYPERLINK("https://www.leilaoonline.com.br/lote/detalhe/264253", " CAMINHÃO VOLKSWAGEN 13.180 - ANO 2001/2001 - BRANCO - FR13001016 - LOC. LAGOA DA PRATA")</f>
      </c>
      <c r="C19" s="4" t="inlineStr">
        <is>
          <t>Vendido</t>
        </is>
      </c>
      <c r="D19" s="4" t="inlineStr">
        <is>
          <t>58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=HYPERLINK("https://www.leilaoonline.com.br/lote/detalhe/264243", "1021")</f>
      </c>
      <c r="B20" s="4" t="s">
        <f>=HYPERLINK("https://www.leilaoonline.com.br/lote/detalhe/264243", "REBOQUE RODOVIÁRIA SR CN PR, ANO 1992/1992 - VERDE - FR11004019 - LOC. LAGOA DA PRATA")</f>
      </c>
      <c r="C20" s="4" t="inlineStr">
        <is>
          <t>Vendido</t>
        </is>
      </c>
      <c r="D20" s="4" t="inlineStr">
        <is>
          <t>5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=HYPERLINK("https://www.leilaoonline.com.br/lote/detalhe/263528", "9018")</f>
      </c>
      <c r="B21" s="4" t="s">
        <f>=HYPERLINK("https://www.leilaoonline.com.br/lote/detalhe/263528", "DISTRIBUIDOR SOLLUS 20.0 CHDT; ANO 2018. - FR45312. - LOC. CAARAPÓ")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=HYPERLINK("https://www.leilaoonline.com.br/lote/detalhe/264479", "10087")</f>
      </c>
      <c r="B22" s="4" t="s">
        <f>=HYPERLINK("https://www.leilaoonline.com.br/lote/detalhe/264479", "CAMINHÃO VOLKSWAGEN CNC 6X4; ANO 2010/2010; BRANCA; (SEM MOTOR E CAMBIO);( CARROCERIA). - FR88170/ FR88606 - (VENDA SOMENTE PARA COMPRADORES DO ESTADO DE SÃO PAULO) - LOC.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=HYPERLINK("https://www.leilaoonline.com.br/lote/detalhe/262597", "10147")</f>
      </c>
      <c r="B23" s="4" t="s">
        <f>=HYPERLINK("https://www.leilaoonline.com.br/lote/detalhe/262597", "PLANTADORA ANTONIOSI DT1102; ANO 2018.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=HYPERLINK("https://www.leilaoonline.com.br/lote/detalhe/264259", "10154")</f>
      </c>
      <c r="B24" s="4" t="s">
        <f>=HYPERLINK("https://www.leilaoonline.com.br/lote/detalhe/264259", "PLANTADORA SERMAG SMI 14.000 MULTIFUNCIONAL 2 LINHAS. - FR122260. - ANO 2006 - LOC. BONFIM")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=HYPERLINK("https://www.leilaoonline.com.br/lote/detalhe/263510", "10362")</f>
      </c>
      <c r="B25" s="4" t="s">
        <f>=HYPERLINK("https://www.leilaoonline.com.br/lote/detalhe/263510", " ENLEIRADEIRA FABRICAÇÃO PRÓPRIA. - FR140000. - LOC. RAFARD")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=HYPERLINK("https://www.leilaoonline.com.br/lote/detalhe/262625", "10390")</f>
      </c>
      <c r="B26" s="4" t="s">
        <f>=HYPERLINK("https://www.leilaoonline.com.br/lote/detalhe/262625", "CARRETA ABRIGO ÁREA DE VIVÊNCIA PEQUENA; ANO 2012. - COR AZUL. - FR14004610. - LOC. SANTA ELISA")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=HYPERLINK("https://www.leilaoonline.com.br/lote/detalhe/262616", "10439")</f>
      </c>
      <c r="B27" s="4" t="s">
        <f>=HYPERLINK("https://www.leilaoonline.com.br/lote/detalhe/262616", " PLANTADORA DE CANA PCP 6000; ANO 2012. - FR12003022. - LOC. SANTA ELISA")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=HYPERLINK("https://www.leilaoonline.com.br/lote/detalhe/264478", "10610")</f>
      </c>
      <c r="B28" s="4" t="s">
        <f>=HYPERLINK("https://www.leilaoonline.com.br/lote/detalhe/264478", "CAMINHÃO VOLKSWAGEN 26.280 CRM 6X4; ANO 2014/2015; BRANCA; (SEM MOTOR);( ACOPLADO) . - FR90954/FR74506. (VENDA SOMENTE PARA COMPRADORES DO ESTADO DE SÃO PAULO) - LOC. GASA")</f>
      </c>
      <c r="C28" s="4" t="inlineStr">
        <is>
          <t>Vendido</t>
        </is>
      </c>
      <c r="D28" s="4" t="inlineStr">
        <is>
          <t>68</t>
        </is>
      </c>
      <c r="E28" s="5" t="inlineStr">
        <is>
          <t>98.000,00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=HYPERLINK("https://www.leilaoonline.com.br/lote/detalhe/264264", "10611")</f>
      </c>
      <c r="B29" s="4" t="s">
        <f>=HYPERLINK("https://www.leilaoonline.com.br/lote/detalhe/264264", "SULCADOR DMB. - FR57230. - LOC. PARAÍSO")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6.450,00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=HYPERLINK("https://www.leilaoonline.com.br/lote/detalhe/264263", "10612")</f>
      </c>
      <c r="B30" s="4" t="s">
        <f>=HYPERLINK("https://www.leilaoonline.com.br/lote/detalhe/264263", "SULCADOR DMB. - FR361804. - LOC. PARAÍSO")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=HYPERLINK("https://www.leilaoonline.com.br/lote/detalhe/262601", "10771")</f>
      </c>
      <c r="B31" s="4" t="s">
        <f>=HYPERLINK("https://www.leilaoonline.com.br/lote/detalhe/262601", " ENXADA ROTATIVA; ANO 2014. - FR81459.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=HYPERLINK("https://www.leilaoonline.com.br/lote/detalhe/262664", "10806")</f>
      </c>
      <c r="B32" s="4" t="s">
        <f>=HYPERLINK("https://www.leilaoonline.com.br/lote/detalhe/262664", "CAMINHÃO FORD CARGO 2622; ANO 2003/2003; BRANCA. (CARROCERIA  TANQUE) - (VENDA COM DOCUMENTO) - FR14001038. - LOC. SANTA ELISA")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=HYPERLINK("https://www.leilaoonline.com.br/lote/detalhe/262632", "10854")</f>
      </c>
      <c r="B33" s="4" t="s">
        <f>=HYPERLINK("https://www.leilaoonline.com.br/lote/detalhe/262632", " PLANTADORA CANA ATA PCP1102; ANO 2012. - FR92830. - LOC. 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=HYPERLINK("https://www.leilaoonline.com.br/lote/detalhe/262617", "10860")</f>
      </c>
      <c r="B34" s="4" t="s">
        <f>=HYPERLINK("https://www.leilaoonline.com.br/lote/detalhe/262617",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=HYPERLINK("https://www.leilaoonline.com.br/lote/detalhe/263516", "10868")</f>
      </c>
      <c r="B35" s="4" t="s">
        <f>=HYPERLINK("https://www.leilaoonline.com.br/lote/detalhe/263516", "SEMI REBOQUE RODOLINEA RODOTQ 2E; ANO 2013/2013; (TANQUE VINHAÇA - DOLLY NÃO FAZ PARTE DO LOTE). - FR47882. - LOC. COSTA PINTO 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=HYPERLINK("https://www.leilaoonline.com.br/lote/detalhe/263519", "10869")</f>
      </c>
      <c r="B36" s="4" t="s">
        <f>=HYPERLINK("https://www.leilaoonline.com.br/lote/detalhe/263519", " SEMI REBOQUE GOYDO SRCAB PR02; ANO 2009/2009; AZUL;(TANQUE VINHAÇA E  IMP.DOLLY). - FR121918/FR10263. - LOC. COSTA PINTO 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46.000,00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=HYPERLINK("https://www.leilaoonline.com.br/lote/detalhe/263515", "10870")</f>
      </c>
      <c r="B37" s="4" t="s">
        <f>=HYPERLINK("https://www.leilaoonline.com.br/lote/detalhe/263515", " SEMI REBOQUE RANDON SRBS IN; ANO 2012/2012; AZUL;(TANQUE VINHAÇA E IMP. DOLLY). - FR47118/ FR47881. - LOC. COSTA PINTO 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=HYPERLINK("https://www.leilaoonline.com.br/lote/detalhe/263517", "10871")</f>
      </c>
      <c r="B38" s="4" t="s">
        <f>=HYPERLINK("https://www.leilaoonline.com.br/lote/detalhe/263517", " SEMI REBOQUE RANDON SRBS IN; ANO 2012/2012; AZUL;(SOMENTE TANQUE VINHAÇA - DOLLY NÃO FAZ PARTE DO LOTE ). - FR47880. - LOC. COSTA PINTO")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=HYPERLINK("https://www.leilaoonline.com.br/lote/detalhe/264034", "10876")</f>
      </c>
      <c r="B39" s="4" t="s">
        <f>=HYPERLINK("https://www.leilaoonline.com.br/lote/detalhe/264034", "ÔNIBUS MERCEDES BENZ OF1315; ANO 1991/1991; BRANCA. - FR139302. - LOC. COSTA PINTO 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=HYPERLINK("https://www.leilaoonline.com.br/lote/detalhe/263522", "10877")</f>
      </c>
      <c r="B40" s="4" t="s">
        <f>=HYPERLINK("https://www.leilaoonline.com.br/lote/detalhe/263522", " MOTO BOMBA OM 366 - A; ANO 2004. - FR50021. - LOC. COSTA PINTO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=HYPERLINK("https://www.leilaoonline.com.br/lote/detalhe/263511", "10878")</f>
      </c>
      <c r="B41" s="4" t="s">
        <f>=HYPERLINK("https://www.leilaoonline.com.br/lote/detalhe/263511", " CAMINHÃO VOLKSWAGEN EURO3 WORKER; ANO 2010/2010; BRANCA; (CARROCERIA/ IMPLEMENTO MUNCK). -  FR52489/FR57564/FR57513. - LOC. COSTA PINTO ")</f>
      </c>
      <c r="C41" s="4" t="inlineStr">
        <is>
          <t>Vendido</t>
        </is>
      </c>
      <c r="D41" s="4" t="inlineStr">
        <is>
          <t>68</t>
        </is>
      </c>
      <c r="E41" s="5" t="inlineStr">
        <is>
          <t>116.000,00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=HYPERLINK("https://www.leilaoonline.com.br/lote/detalhe/263554", "10879")</f>
      </c>
      <c r="B42" s="4" t="s">
        <f>=HYPERLINK("https://www.leilaoonline.com.br/lote/detalhe/263554", "CAMINHÃO MERCEDES BENZ AXOR 3344 6X4; ANO 2013/2013. - FR131235.- LOC. COSTA PINTO ")</f>
      </c>
      <c r="C42" s="4" t="inlineStr">
        <is>
          <t>Não vendido</t>
        </is>
      </c>
      <c r="D42" s="4" t="inlineStr">
        <is>
          <t>139</t>
        </is>
      </c>
      <c r="E42" s="5" t="inlineStr">
        <is>
          <t>179.000,00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=HYPERLINK("https://www.leilaoonline.com.br/lote/detalhe/263555", "10881")</f>
      </c>
      <c r="B43" s="4" t="s">
        <f>=HYPERLINK("https://www.leilaoonline.com.br/lote/detalhe/263555", "REBOQUE RANDON SP RQ CA; ANO 2012/2013; CINZA ( VENDA S/ RODAS E S/ PNEUS) . - FR66198. - LOC. RAFARD")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=HYPERLINK("https://www.leilaoonline.com.br/lote/detalhe/263556", "10882")</f>
      </c>
      <c r="B44" s="4" t="s">
        <f>=HYPERLINK("https://www.leilaoonline.com.br/lote/detalhe/263556", "SEMI REBOQUE RANDONSP SRCA CA; ANO 2012/2013; CINZA; ( VENDA S/ RODAS E S/ PNEUS). - FR66208. - LOC. RAFARD")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=HYPERLINK("https://www.leilaoonline.com.br/lote/detalhe/263523", "10885")</f>
      </c>
      <c r="B45" s="4" t="s">
        <f>=HYPERLINK("https://www.leilaoonline.com.br/lote/detalhe/263523", " ENXADA ROTATIVA UNIVERSAL. - FR57324. - LOC. RAFARD")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=HYPERLINK("https://www.leilaoonline.com.br/lote/detalhe/263514", "10889")</f>
      </c>
      <c r="B46" s="4" t="s">
        <f>=HYPERLINK("https://www.leilaoonline.com.br/lote/detalhe/263514", " TRATOR CASE PUMA 230 4X4; ANO 2017. - FR50951.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=HYPERLINK("https://www.leilaoonline.com.br/lote/detalhe/263520", "10892")</f>
      </c>
      <c r="B47" s="4" t="s">
        <f>=HYPERLINK("https://www.leilaoonline.com.br/lote/detalhe/263520", " LOTE DE EQUIPAMENTOS LABORATORIAIS. - S/FR. - LOC. LEME")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=HYPERLINK("https://www.leilaoonline.com.br/lote/detalhe/262615", "10967")</f>
      </c>
      <c r="B48" s="4" t="s">
        <f>=HYPERLINK("https://www.leilaoonline.com.br/lote/detalhe/262615", " ADUBADEIRA APLICADOR DE ADUBO. - S/FR. - LOC. PARAISO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=HYPERLINK("https://www.leilaoonline.com.br/lote/detalhe/262611", "10971")</f>
      </c>
      <c r="B49" s="4" t="s">
        <f>=HYPERLINK("https://www.leilaoonline.com.br/lote/detalhe/262611", " SULCADOR CARDEROLI; ANO 2019. - FR122946. - LOC. PARAISO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=HYPERLINK("https://www.leilaoonline.com.br/lote/detalhe/262610", "10972")</f>
      </c>
      <c r="B50" s="4" t="s">
        <f>=HYPERLINK("https://www.leilaoonline.com.br/lote/detalhe/262610", " SULCADOR CARDEROLI; ANO 2019. - FR436030. - LOC.PARAISO 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=HYPERLINK("https://www.leilaoonline.com.br/lote/detalhe/262613", "10979")</f>
      </c>
      <c r="B51" s="4" t="s">
        <f>=HYPERLINK("https://www.leilaoonline.com.br/lote/detalhe/262613", "IMPLEMENTO ADUBADEIRA  AGROMATÃO; ANO 2000. - FR136034. - LOC.PARAISO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=HYPERLINK("https://www.leilaoonline.com.br/lote/detalhe/262614", "10993")</f>
      </c>
      <c r="B52" s="4" t="s">
        <f>=HYPERLINK("https://www.leilaoonline.com.br/lote/detalhe/262614", " TRATOR CASE 260; ANO 2017. - FR112219. - LOC.BARRA 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100.000,00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=HYPERLINK("https://www.leilaoonline.com.br/lote/detalhe/263527", "11011")</f>
      </c>
      <c r="B53" s="4" t="s">
        <f>=HYPERLINK("https://www.leilaoonline.com.br/lote/detalhe/263527", "APROX. 358 ITENS. REATOR; DISJUNTOR MOTOR; ADAPTADOR E27 E OUTROS; VEJA DESCRITIVO DE ITENS. -  LOC. CAARAPÓ")</f>
      </c>
      <c r="C53" s="4" t="inlineStr">
        <is>
          <t>Vendido</t>
        </is>
      </c>
      <c r="D53" s="4" t="inlineStr">
        <is>
          <t>32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=HYPERLINK("https://www.leilaoonline.com.br/lote/detalhe/262620", "11018")</f>
      </c>
      <c r="B54" s="4" t="s">
        <f>=HYPERLINK("https://www.leilaoonline.com.br/lote/detalhe/262620", "EQUIPAMENTO DE AVIAÇÃO (1 VASO FILTRANTE VFA 1F29 E 1 EQUIPTO SEM ESPECIFICAÇÃO). - S/FR. - LOC. BASE ARAÇATUBA")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=HYPERLINK("https://www.leilaoonline.com.br/lote/detalhe/262621", "11019")</f>
      </c>
      <c r="B55" s="4" t="s">
        <f>=HYPERLINK("https://www.leilaoonline.com.br/lote/detalhe/262621", "4 FILTROS EM Y (SENDO 1 FILTRO DE 2";  E 3 FILTROS DE 3"). - S/FR. - LOC. BASE ARAÇATUBA")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=HYPERLINK("https://www.leilaoonline.com.br/lote/detalhe/262622", "11020")</f>
      </c>
      <c r="B56" s="4" t="s">
        <f>=HYPERLINK("https://www.leilaoonline.com.br/lote/detalhe/262622", "1 TANQUE DE DPD (1100 LITROS) . - S/FR. - LOC. BASE ARAÇATUBA")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=HYPERLINK("https://www.leilaoonline.com.br/lote/detalhe/262644", "11027")</f>
      </c>
      <c r="B57" s="4" t="s">
        <f>=HYPERLINK("https://www.leilaoonline.com.br/lote/detalhe/262644", "TOYOTA/COROLLA XEI 20 FLEX; ANO 2016/2017. PRATA -(BLINDADO) - FR59635 - LOC. REGIÃO DE PIRACICABA")</f>
      </c>
      <c r="C57" s="4" t="inlineStr">
        <is>
          <t>Vendido</t>
        </is>
      </c>
      <c r="D57" s="4" t="inlineStr">
        <is>
          <t>21</t>
        </is>
      </c>
      <c r="E57" s="5" t="inlineStr">
        <is>
          <t>58.000,00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=HYPERLINK("https://www.leilaoonline.com.br/lote/detalhe/262935", "11030")</f>
      </c>
      <c r="B58" s="4" t="s">
        <f>=HYPERLINK("https://www.leilaoonline.com.br/lote/detalhe/262935", "CARROCERIA BORRACHEIRO; ANO 2012. - FR42330. - LOC. IPAUSSU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=HYPERLINK("https://www.leilaoonline.com.br/lote/detalhe/263529", "11031")</f>
      </c>
      <c r="B59" s="4" t="s">
        <f>=HYPERLINK("https://www.leilaoonline.com.br/lote/detalhe/263529", "REDUTOR FLENDER PSDF260/450; ANO 2009. - PT 170583. - LOC. CAARAPÓ")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=HYPERLINK("https://www.leilaoonline.com.br/lote/detalhe/263530", "11032")</f>
      </c>
      <c r="B60" s="4" t="s">
        <f>=HYPERLINK("https://www.leilaoonline.com.br/lote/detalhe/263530", "COMPREENSOR SCHULZ SRP 4050; ANO 2016. - PT 192604 / PT 192605. - LOC. CAARAPÓ")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=HYPERLINK("https://www.leilaoonline.com.br/lote/detalhe/263536", "11033")</f>
      </c>
      <c r="B61" s="4" t="s">
        <f>=HYPERLINK("https://www.leilaoonline.com.br/lote/detalhe/263536", "CAMINHÃO SCANIA R113 E 6X4 360; ANO 1994/1994; BRANCA - (SEM MOTOR). - FR120747. - (VENDA SOMENTE PARA COMPRADORES DO ESTADO DE SÃO PAULO) - LOC. JATAI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=HYPERLINK("https://www.leilaoonline.com.br/lote/detalhe/263541", "11035")</f>
      </c>
      <c r="B62" s="4" t="s">
        <f>=HYPERLINK("https://www.leilaoonline.com.br/lote/detalhe/263541", "LOTE DE 300 DETECTORES DE FUMAÇA SIEMENS. - S/FR. - LOC. CAR PIRACICABA")</f>
      </c>
      <c r="C62" s="4" t="inlineStr">
        <is>
          <t>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=HYPERLINK("https://www.leilaoonline.com.br/lote/detalhe/264057", "11036")</f>
      </c>
      <c r="B63" s="4" t="s">
        <f>=HYPERLINK("https://www.leilaoonline.com.br/lote/detalhe/264057", "SUCATA DE MANCAL, CONTENDO APROXIMADAMENTE 40 KG DE AÇO CARBONO E 20 KG DE BRONZE (LANCE POR KG) - LOC. TARUMÃ")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72,00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=HYPERLINK("https://www.leilaoonline.com.br/lote/detalhe/264202", "11037")</f>
      </c>
      <c r="B64" s="4" t="s">
        <f>=HYPERLINK("https://www.leilaoonline.com.br/lote/detalhe/264202", "MOTOGERADOR A BIOGÁS - MARCA: JENBACHER; MODELO: JMS 616 GS-B.L - ANO 2022; POTÊNCIA ELÉTRICA: 2200  KW / TÉRMICA: 1151 KW - LOC.: BONFIM")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=HYPERLINK("https://www.leilaoonline.com.br/lote/detalhe/264203", "11038")</f>
      </c>
      <c r="B65" s="4" t="s">
        <f>=HYPERLINK("https://www.leilaoonline.com.br/lote/detalhe/264203", "TRATOR MF DESMONTADO - FR13002011 -  ANO 2003 - LOC.: DOIS CÓRREGOS ")</f>
      </c>
      <c r="C65" s="4" t="inlineStr">
        <is>
          <t>Vendido</t>
        </is>
      </c>
      <c r="D65" s="4" t="inlineStr">
        <is>
          <t>21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=HYPERLINK("https://www.leilaoonline.com.br/lote/detalhe/264448", "11039")</f>
      </c>
      <c r="B66" s="4" t="s">
        <f>=HYPERLINK("https://www.leilaoonline.com.br/lote/detalhe/264448", "TRANSBORDO MEGATEC 10.500T - ANO 2012 - FR4445184 - LOC. CAARAPÓ")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=HYPERLINK("https://www.leilaoonline.com.br/lote/detalhe/264449", "11040")</f>
      </c>
      <c r="B67" s="4" t="s">
        <f>=HYPERLINK("https://www.leilaoonline.com.br/lote/detalhe/264449", "TRANSBORDO MEGATEC 10.500T - ANO 2012 - FR4445180 - LOC. CAARAPÓ")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29.500,00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=HYPERLINK("https://www.leilaoonline.com.br/lote/detalhe/264450", "11041")</f>
      </c>
      <c r="B68" s="4" t="s">
        <f>=HYPERLINK("https://www.leilaoonline.com.br/lote/detalhe/264450", "TRATOR JOHN DEERE 7210J 4X4 - DESMONTADO, ANO 2016 - FR4435150 - LOC. RIO BRILHANTE")</f>
      </c>
      <c r="C68" s="4" t="inlineStr">
        <is>
          <t>Não vendido</t>
        </is>
      </c>
      <c r="D68" s="4" t="inlineStr">
        <is>
          <t>22</t>
        </is>
      </c>
      <c r="E68" s="5" t="inlineStr">
        <is>
          <t>24.000,00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=HYPERLINK("https://www.leilaoonline.com.br/lote/detalhe/264451", "11042")</f>
      </c>
      <c r="B69" s="4" t="s">
        <f>=HYPERLINK("https://www.leilaoonline.com.br/lote/detalhe/264451", "TRATOR JOHN DEERE 6180J - DESMONTADO, ANO 2016 - FR4435133 - LOC. RIO BRILHANTE")</f>
      </c>
      <c r="C69" s="4" t="inlineStr">
        <is>
          <t>Não vendido</t>
        </is>
      </c>
      <c r="D69" s="4" t="inlineStr">
        <is>
          <t>29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=HYPERLINK("https://www.leilaoonline.com.br/lote/detalhe/264598", "11043")</f>
      </c>
      <c r="B70" s="4" t="s">
        <f>=HYPERLINK("https://www.leilaoonline.com.br/lote/detalhe/264598", "APROX. 25 RODAS E PNEUS SUCATEADOS. - S/FR. -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=HYPERLINK("https://www.leilaoonline.com.br/lote/detalhe/264825", "11044")</f>
      </c>
      <c r="B71" s="4" t="s">
        <f>=HYPERLINK("https://www.leilaoonline.com.br/lote/detalhe/264825", "MUNCK VEICULAR MOD H25000, ANO 2012, C/ CARROCERIA PRANCHA SERGOMEL 18000 KG, MOD CCP-01/669-12 (OBS: CAMINHÃO NÃO FAZ PARTE DO LOTE) - LOC. SANTA ELISA")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=HYPERLINK("https://www.leilaoonline.com.br/lote/detalhe/264826", "11045")</f>
      </c>
      <c r="B72" s="4" t="s">
        <f>=HYPERLINK("https://www.leilaoonline.com.br/lote/detalhe/264826", "APROXIMADAMENTE 180 MOTORES DE DIVERSOS TAMANHOS/ 16 REDUTORES E 05 MOTOREDUTORES - (OS DEMAIS COMPONENTES NÃO FAZEM PARTE DO LOTE) - LOC.: SANTA ELISA")</f>
      </c>
      <c r="C72" s="4" t="inlineStr">
        <is>
          <t>Vendido</t>
        </is>
      </c>
      <c r="D72" s="4" t="inlineStr">
        <is>
          <t>85</t>
        </is>
      </c>
      <c r="E72" s="5" t="inlineStr">
        <is>
          <t>93.000,00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=HYPERLINK("https://www.leilaoonline.com.br/lote/detalhe/264830", "11046")</f>
      </c>
      <c r="B73" s="4" t="s">
        <f>=HYPERLINK("https://www.leilaoonline.com.br/lote/detalhe/264830", "LOTE CONTENDO 24 SUCATAS DE RODETES; EQUIVALENTES A 24.000 KG APROXIMADAMENTE - (VENDA POR KG) - (FOTO MERAMENTE ILUSTRATIVA) - LOC. SANTA HELENA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26.400,00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=HYPERLINK("https://www.leilaoonline.com.br/lote/detalhe/264831", "11047")</f>
      </c>
      <c r="B74" s="4" t="s">
        <f>=HYPERLINK("https://www.leilaoonline.com.br/lote/detalhe/264831", "LOTE CONTENDO 18 SUCATAS DE RODETES; EQUIVALENTES A 18.000 KG APROXIMADAMENTE - (VENDA POR KG) - (FOTO MERAMENTE ILUSTRATIVA) - LOC. UNIVALEM")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=HYPERLINK("https://www.leilaoonline.com.br/lote/detalhe/264832", "11048")</f>
      </c>
      <c r="B75" s="4" t="s">
        <f>=HYPERLINK("https://www.leilaoonline.com.br/lote/detalhe/264832", "LOTE CONTENDO 3 SUCATAS DE RODETES; EQUIVALENTES A 3.000 KG APROXIMADAMENTE - (VENDA POR KG) - (FOTO MERAMENTE ILUSTRATIVA) - LOC. MUNDIAL")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3.000,00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=HYPERLINK("https://www.leilaoonline.com.br/lote/detalhe/262624", "11525")</f>
      </c>
      <c r="B76" s="4" t="s">
        <f>=HYPERLINK("https://www.leilaoonline.com.br/lote/detalhe/262624", " DISTRIBUIDOR DE ADUBO; ANO 2016. - FR11803017. - LOC. VALE DO ROSÁRIO 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=HYPERLINK("https://www.leilaoonline.com.br/lote/detalhe/262618", "11526")</f>
      </c>
      <c r="B77" s="4" t="s">
        <f>=HYPERLINK("https://www.leilaoonline.com.br/lote/detalhe/262618", " TRANSBORDO STA ISABEL;  ANO 2013. - FR11003693. - LOC. VALE DO ROSÁRIO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=HYPERLINK("https://www.leilaoonline.com.br/lote/detalhe/262603", "11529")</f>
      </c>
      <c r="B78" s="4" t="s">
        <f>=HYPERLINK("https://www.leilaoonline.com.br/lote/detalhe/262603", " TANQUE DE FERRO. - S/FR. - LOC. VALE DO ROSÁRIO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=HYPERLINK("https://www.leilaoonline.com.br/lote/detalhe/263048", "11536")</f>
      </c>
      <c r="B79" s="4" t="s">
        <f>=HYPERLINK("https://www.leilaoonline.com.br/lote/detalhe/263048", "CONJUNTO MÓVEIS P/ ESCRITÓRIO. - S/FR.- LOC. SANTA ELISA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=HYPERLINK("https://www.leilaoonline.com.br/lote/detalhe/263049", "11537")</f>
      </c>
      <c r="B80" s="4" t="s">
        <f>=HYPERLINK("https://www.leilaoonline.com.br/lote/detalhe/263049", "SUCATA  DE CAMINHÃO MERCEDES BENZ 1718; ANO 2010/2011; BRANCA; (C/ BAÚ OFICINA FACHINNI). - FR14801204. - (VENDA S/ DOCUMENTO). - LOC. SANTA ELISA ")</f>
      </c>
      <c r="C80" s="4" t="inlineStr">
        <is>
          <t>Não vendido</t>
        </is>
      </c>
      <c r="D80" s="4" t="inlineStr">
        <is>
          <t>30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=HYPERLINK("https://www.leilaoonline.com.br/lote/detalhe/263050", "11538")</f>
      </c>
      <c r="B81" s="4" t="s">
        <f>=HYPERLINK("https://www.leilaoonline.com.br/lote/detalhe/263050", "SUCATA DE CAMINHÃO MERCEDES BENZ 1718; ANO 2010/2011; BRANCA. - (C/ BAÚ OFICINA JHC). - FR12801027. - ( VENDA S/ DOCUMENTO). - LOC. SANTA ELISA")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36.000,00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=HYPERLINK("https://www.leilaoonline.com.br/lote/detalhe/263051", "11539")</f>
      </c>
      <c r="B82" s="4" t="s">
        <f>=HYPERLINK("https://www.leilaoonline.com.br/lote/detalhe/263051", "SUCATA DE CAMINHÃO MERCEDES BENZ 1718; ANO 2010/2011; BRANCA; (C/ BAÚ OFICINA JHC). - FR14801180. - (VENDA S/ DOCUMENTO). - LOC. SANTA ELISA ")</f>
      </c>
      <c r="C82" s="4" t="inlineStr">
        <is>
          <t>Não vendido</t>
        </is>
      </c>
      <c r="D82" s="4" t="inlineStr">
        <is>
          <t>24</t>
        </is>
      </c>
      <c r="E82" s="5" t="inlineStr">
        <is>
          <t>36.000,00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=HYPERLINK("https://www.leilaoonline.com.br/lote/detalhe/263052", "11540")</f>
      </c>
      <c r="B83" s="4" t="s">
        <f>=HYPERLINK("https://www.leilaoonline.com.br/lote/detalhe/263052", "SUCATA DE CAMINHÃO MERCEDES BENZ 1718; ANO 2010/2011; BRANCA; (C/ BAÚ OFICINA JHC). - FR14801178. - ( VENDA S/ DOCUMENTO). - LOC. SANTA ELISA ")</f>
      </c>
      <c r="C83" s="4" t="inlineStr">
        <is>
          <t>Não vendido</t>
        </is>
      </c>
      <c r="D83" s="4" t="inlineStr">
        <is>
          <t>29</t>
        </is>
      </c>
      <c r="E83" s="5" t="inlineStr">
        <is>
          <t>42.200,00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=HYPERLINK("https://www.leilaoonline.com.br/lote/detalhe/263053", "11541")</f>
      </c>
      <c r="B84" s="4" t="s">
        <f>=HYPERLINK("https://www.leilaoonline.com.br/lote/detalhe/263053", "SUCATA DE CAMINHÃO MERCEDES BENZ 1718; ANO 2010/2011; BRANCA; (C/ BAÚ OFICINA GASCOM). - FR12801028. - (VENDA S/ DOCUMENTO). - LOC. SANTA ELISA")</f>
      </c>
      <c r="C84" s="4" t="inlineStr">
        <is>
          <t>Não vendido</t>
        </is>
      </c>
      <c r="D84" s="4" t="inlineStr">
        <is>
          <t>23</t>
        </is>
      </c>
      <c r="E84" s="5" t="inlineStr">
        <is>
          <t>36.300,00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=HYPERLINK("https://www.leilaoonline.com.br/lote/detalhe/263054", "11542")</f>
      </c>
      <c r="B85" s="4" t="s">
        <f>=HYPERLINK("https://www.leilaoonline.com.br/lote/detalhe/263054", "SUCATA DE CAMINHÃO MERCEDES BENZ 1718; ANO 2011/2012; BRANCA; (C/ BAÚ OFICINA GASCOM). - FR14801213. - ( VENDA S/ DOCUMENTO) . - LOC. SANTA ELISA 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44.200,00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=HYPERLINK("https://www.leilaoonline.com.br/lote/detalhe/263056", "11543")</f>
      </c>
      <c r="B86" s="4" t="s">
        <f>=HYPERLINK("https://www.leilaoonline.com.br/lote/detalhe/263056", "MOTOR TRATOR CASE. - S/FR. - LOC. SANTA ELISA ")</f>
      </c>
      <c r="C86" s="4" t="inlineStr">
        <is>
          <t>Vendido</t>
        </is>
      </c>
      <c r="D86" s="4" t="inlineStr">
        <is>
          <t>6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=HYPERLINK("https://www.leilaoonline.com.br/lote/detalhe/263532", "11544")</f>
      </c>
      <c r="B87" s="4" t="s">
        <f>=HYPERLINK("https://www.leilaoonline.com.br/lote/detalhe/263532", "MOTOR TRATOR CASE. - S/FR. - LOC. SANTA ELISA")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=HYPERLINK("https://www.leilaoonline.com.br/lote/detalhe/263057", "11545")</f>
      </c>
      <c r="B88" s="4" t="s">
        <f>=HYPERLINK("https://www.leilaoonline.com.br/lote/detalhe/263057", "TRATOR UNIPORTE 3030 JACTO MOD. 2500/24. - ANO 2003 - FR14002110. - LOC. SANTA ELISA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=HYPERLINK("https://www.leilaoonline.com.br/lote/detalhe/263059", "11546")</f>
      </c>
      <c r="B89" s="4" t="s">
        <f>=HYPERLINK("https://www.leilaoonline.com.br/lote/detalhe/263059", "REDUTOR DE VELOCIDADE FALK DA ESTEIRA DE CANA PICADA. - PAT. RED-MB-0072. - LOC. MB")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=HYPERLINK("https://www.leilaoonline.com.br/lote/detalhe/263060", "11547")</f>
      </c>
      <c r="B90" s="4" t="s">
        <f>=HYPERLINK("https://www.leilaoonline.com.br/lote/detalhe/263060", "ELETROIMÃ. - S/FR. - LOC. MB")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=HYPERLINK("https://www.leilaoonline.com.br/lote/detalhe/263061", "11549")</f>
      </c>
      <c r="B91" s="4" t="s">
        <f>=HYPERLINK("https://www.leilaoonline.com.br/lote/detalhe/263061", "TRANSBORDO SANTA IZABEL TRIDEM 13T; ANO 2013. - FR13003156. - LOC. MB")</f>
      </c>
      <c r="C91" s="4" t="inlineStr">
        <is>
          <t>Não vendido</t>
        </is>
      </c>
      <c r="D91" s="4" t="inlineStr">
        <is>
          <t>20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=HYPERLINK("https://www.leilaoonline.com.br/lote/detalhe/263062", "11550")</f>
      </c>
      <c r="B92" s="4" t="s">
        <f>=HYPERLINK("https://www.leilaoonline.com.br/lote/detalhe/263062", "PLANTADORA DE TORTA. - S/FR. - LOC. VALE DO ROSÁRIO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=HYPERLINK("https://www.leilaoonline.com.br/lote/detalhe/263507", "11582")</f>
      </c>
      <c r="B93" s="4" t="s">
        <f>=HYPERLINK("https://www.leilaoonline.com.br/lote/detalhe/263507", " REBOQUE FNV FRUEHAUF; ANO 1986/1986; AZUL; (TRANSBORDO). - FR81923-FR84763. - LOC. COSTA PINTO ")</f>
      </c>
      <c r="C93" s="4" t="inlineStr">
        <is>
          <t>Vendido</t>
        </is>
      </c>
      <c r="D93" s="4" t="inlineStr">
        <is>
          <t>29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=HYPERLINK("https://www.leilaoonline.com.br/lote/detalhe/262639", "11587")</f>
      </c>
      <c r="B94" s="4" t="s">
        <f>=HYPERLINK("https://www.leilaoonline.com.br/lote/detalhe/262639", "LOTE DE 5 SUCATAS DE BOMBAS BB CEN INDSTEEL. - FR56309/255539/57596. - LOC.COSTA PINTO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=HYPERLINK("https://www.leilaoonline.com.br/lote/detalhe/262666", "11592")</f>
      </c>
      <c r="B95" s="4" t="s">
        <f>=HYPERLINK("https://www.leilaoonline.com.br/lote/detalhe/262666", "BOMBA CENTRIFUGA VAZAO 400 M3H ENVIROTECH 8X8 SRC e REDUTOR. - FR57084 - 58937. - LOC. COSTA PINTO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=HYPERLINK("https://www.leilaoonline.com.br/lote/detalhe/263513", "11594")</f>
      </c>
      <c r="B96" s="4" t="s">
        <f>=HYPERLINK("https://www.leilaoonline.com.br/lote/detalhe/263513", " LOTE DE 35 PECAS DE RTK JONH DEERE. - S/FR. - LOC. LEME")</f>
      </c>
      <c r="C96" s="4" t="inlineStr">
        <is>
          <t>Não vendido</t>
        </is>
      </c>
      <c r="D96" s="4" t="inlineStr">
        <is>
          <t>10</t>
        </is>
      </c>
      <c r="E96" s="5" t="inlineStr">
        <is>
          <t>6.500,00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=HYPERLINK("https://www.leilaoonline.com.br/lote/detalhe/262640", "11599")</f>
      </c>
      <c r="B97" s="4" t="s">
        <f>=HYPERLINK("https://www.leilaoonline.com.br/lote/detalhe/262640", "LOTE DE EQUIPAMENTO INDUSTRIAL APROX. 2 BOMBAS, 7 REDUTORES CARCAÇAS .- FR327973-327962-327957-055544-259915-255534. -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=HYPERLINK("https://www.leilaoonline.com.br/lote/detalhe/262605", "11609")</f>
      </c>
      <c r="B98" s="4" t="s">
        <f>=HYPERLINK("https://www.leilaoonline.com.br/lote/detalhe/262605", " CAÇAMBA PÁ DE CARREGADEIRA.- S/FR. - LOC. DESTIVALE ")</f>
      </c>
      <c r="C98" s="4" t="inlineStr">
        <is>
          <t>Vendido</t>
        </is>
      </c>
      <c r="D98" s="4" t="inlineStr">
        <is>
          <t>2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=HYPERLINK("https://www.leilaoonline.com.br/lote/detalhe/262662", "11610")</f>
      </c>
      <c r="B99" s="4" t="s">
        <f>=HYPERLINK("https://www.leilaoonline.com.br/lote/detalhe/262662", " 2 TURBINAS CAIXA DE REDUÇÃO. - ANO 1982 - FR065260/FR226474. - LOC. DESTIVALE")</f>
      </c>
      <c r="C99" s="4" t="inlineStr">
        <is>
          <t>Vendido</t>
        </is>
      </c>
      <c r="D99" s="4" t="inlineStr">
        <is>
          <t>9</t>
        </is>
      </c>
      <c r="E99" s="5" t="inlineStr">
        <is>
          <t>4.500,00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=HYPERLINK("https://www.leilaoonline.com.br/lote/detalhe/262663", "11618")</f>
      </c>
      <c r="B100" s="4" t="s">
        <f>=HYPERLINK("https://www.leilaoonline.com.br/lote/detalhe/262663", " SUCATAS DE 3 PARTES DE CAIXA DE EVAPORAÇÃO. - S/FR. - LOC. UNIVALEM 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=HYPERLINK("https://www.leilaoonline.com.br/lote/detalhe/262609", "11622")</f>
      </c>
      <c r="B101" s="4" t="s">
        <f>=HYPERLINK("https://www.leilaoonline.com.br/lote/detalhe/262609", " TRATOR JOHN DEERE; ANO 2017. - FR84572. - (QUEIMADO). - LOC.UNIVALEM ")</f>
      </c>
      <c r="C101" s="4" t="inlineStr">
        <is>
          <t>Vendido</t>
        </is>
      </c>
      <c r="D101" s="4" t="inlineStr">
        <is>
          <t>25</t>
        </is>
      </c>
      <c r="E101" s="5" t="inlineStr">
        <is>
          <t>42.000,00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=HYPERLINK("https://www.leilaoonline.com.br/lote/detalhe/262607", "11624")</f>
      </c>
      <c r="B102" s="4" t="s">
        <f>=HYPERLINK("https://www.leilaoonline.com.br/lote/detalhe/262607", " 4 TANQUES DE IMPLEMENTO. - S/FR. - LOC. UNIVALEM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=HYPERLINK("https://www.leilaoonline.com.br/lote/detalhe/262608", "11626")</f>
      </c>
      <c r="B103" s="4" t="s">
        <f>=HYPERLINK("https://www.leilaoonline.com.br/lote/detalhe/262608", " TRATOR CASE 235; ANO 2014. - FR23241. - LOC. UNIVALEM ")</f>
      </c>
      <c r="C103" s="4" t="inlineStr">
        <is>
          <t>Não vendido</t>
        </is>
      </c>
      <c r="D103" s="4" t="inlineStr">
        <is>
          <t>21</t>
        </is>
      </c>
      <c r="E103" s="5" t="inlineStr">
        <is>
          <t>90.000,00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=HYPERLINK("https://www.leilaoonline.com.br/lote/detalhe/262634", "11634")</f>
      </c>
      <c r="B104" s="4" t="s">
        <f>=HYPERLINK("https://www.leilaoonline.com.br/lote/detalhe/262634", " BALANÇA MANUAL. - FR1175016. - LOC. JUNQUEIRA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=HYPERLINK("https://www.leilaoonline.com.br/lote/detalhe/262626", "11640")</f>
      </c>
      <c r="B105" s="4" t="s">
        <f>=HYPERLINK("https://www.leilaoonline.com.br/lote/detalhe/262626", " REBOQUE FACCHINI; ANO 1995/1995; CINZA; C/TANQUE FIBRA; (VENDA SOMENTE PARA COMPRADORES DO ESTADO DE SÃO PAULO). - FR121291. - LOC. JUNQUEIRA")</f>
      </c>
      <c r="C105" s="4" t="inlineStr">
        <is>
          <t>Vendido</t>
        </is>
      </c>
      <c r="D105" s="4" t="inlineStr">
        <is>
          <t>19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=HYPERLINK("https://www.leilaoonline.com.br/lote/detalhe/262665", "11642")</f>
      </c>
      <c r="B106" s="4" t="s">
        <f>=HYPERLINK("https://www.leilaoonline.com.br/lote/detalhe/262665", " REDUTOR FLENDER BAIXA ACION 5° TERNO. - FR312520. - LOC. JUNQUEIRA 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8.500,00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=HYPERLINK("https://www.leilaoonline.com.br/lote/detalhe/262635", "11643")</f>
      </c>
      <c r="B107" s="4" t="s">
        <f>=HYPERLINK("https://www.leilaoonline.com.br/lote/detalhe/262635", " 03 VALVULAS. - S/FR. - LOC. JUNQUEIRA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=HYPERLINK("https://www.leilaoonline.com.br/lote/detalhe/262633", "11644")</f>
      </c>
      <c r="B108" s="4" t="s">
        <f>=HYPERLINK("https://www.leilaoonline.com.br/lote/detalhe/262633", " REDUTOR ZANINI. - FR312476. - LOC. JUNQUEIRA")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=HYPERLINK("https://www.leilaoonline.com.br/lote/detalhe/262631", "11645")</f>
      </c>
      <c r="B109" s="4" t="s">
        <f>=HYPERLINK("https://www.leilaoonline.com.br/lote/detalhe/262631", " TORRE DE RESFRIAMENTO - DESMONTADA FALTANDO PEÇAS. - S/FR. - LOC. JUNQUEIRA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=HYPERLINK("https://www.leilaoonline.com.br/lote/detalhe/262630", "11646")</f>
      </c>
      <c r="B110" s="4" t="s">
        <f>=HYPERLINK("https://www.leilaoonline.com.br/lote/detalhe/262630", " LOTE COM DIVERSAS PEÇAS SENDO REDUTOR, CARCAÇA REDUTOR, MOTOBOMBA, CONEXÕES DE AÇO (APROX 12 PEÇAS).- R310579/R225184/A9001955/A9001444. - LOC. JUNQUEIRA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13.850,00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=HYPERLINK("https://www.leilaoonline.com.br/lote/detalhe/262938", "11666")</f>
      </c>
      <c r="B111" s="4" t="s">
        <f>=HYPERLINK("https://www.leilaoonline.com.br/lote/detalhe/262938", "SUCATA DE CONEXÕES EM AÇO CARBONO CONTENDO APROX. 90 T DE DIVERSOS MM, 18 CURVAS E 8 REDUÇÕES. - S/FR. - LOC. TARUMÃ")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=HYPERLINK("https://www.leilaoonline.com.br/lote/detalhe/264502", "11667")</f>
      </c>
      <c r="B112" s="4" t="s">
        <f>=HYPERLINK("https://www.leilaoonline.com.br/lote/detalhe/264502", "COLHEDORA JOHN DEERE 3522 2L; ANO 2014. - FR91512. - LOC. GASA")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=HYPERLINK("https://www.leilaoonline.com.br/lote/detalhe/262940", "11690")</f>
      </c>
      <c r="B113" s="4" t="s">
        <f>=HYPERLINK("https://www.leilaoonline.com.br/lote/detalhe/262940", "CAMINHÃO VOLKSWAGEN 8.120 EURO3 ; ANO 2010/2010; BRANCA  (ITENS SOBRE A CARROCERRIA DO VEÍCULO NÃO ESTÃO INCLUSOS NO LOTE). - FR91241. - LOC. DESTIVALE ")</f>
      </c>
      <c r="C113" s="4" t="inlineStr">
        <is>
          <t>Vendido</t>
        </is>
      </c>
      <c r="D113" s="4" t="inlineStr">
        <is>
          <t>49</t>
        </is>
      </c>
      <c r="E113" s="5" t="inlineStr">
        <is>
          <t>85.000,00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=HYPERLINK("https://www.leilaoonline.com.br/lote/detalhe/262941", "11691")</f>
      </c>
      <c r="B114" s="4" t="s">
        <f>=HYPERLINK("https://www.leilaoonline.com.br/lote/detalhe/262941", "CARROCERRIA COMBATE INCÊNDIO; ANO 2012. - FR91472. - LOC. DESTIVALE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=HYPERLINK("https://www.leilaoonline.com.br/lote/detalhe/264503", "11692")</f>
      </c>
      <c r="B115" s="4" t="s">
        <f>=HYPERLINK("https://www.leilaoonline.com.br/lote/detalhe/264503", "COLHEDORA JOHN DEERE 3522 L; ANO 2015. - FRFR188014. - LOC. GASA")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=HYPERLINK("https://www.leilaoonline.com.br/lote/detalhe/262939", "11694")</f>
      </c>
      <c r="B116" s="4" t="s">
        <f>=HYPERLINK("https://www.leilaoonline.com.br/lote/detalhe/262939", "CAMINHÃO VOLKSWAGEN 26.280 CRM 6X4; ANO 2014/2014; BRANCA; ( TANQUE). - FR91357. - LOC. DESTIVALE ")</f>
      </c>
      <c r="C116" s="4" t="inlineStr">
        <is>
          <t>Vendido</t>
        </is>
      </c>
      <c r="D116" s="4" t="inlineStr">
        <is>
          <t>185</t>
        </is>
      </c>
      <c r="E116" s="5" t="inlineStr">
        <is>
          <t>220.000,00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=HYPERLINK("https://www.leilaoonline.com.br/lote/detalhe/262944", "11696")</f>
      </c>
      <c r="B117" s="4" t="s">
        <f>=HYPERLINK("https://www.leilaoonline.com.br/lote/detalhe/262944", "CAMINHÃO VOLKSWAGEN 31.320 CNC 6X4; ANO 2010/2010; BRANCA; (CARROCERIA ). -  FR91234/FR91570. - LOC. UNIVALEM ")</f>
      </c>
      <c r="C117" s="4" t="inlineStr">
        <is>
          <t>Vendido</t>
        </is>
      </c>
      <c r="D117" s="4" t="inlineStr">
        <is>
          <t>118</t>
        </is>
      </c>
      <c r="E117" s="5" t="inlineStr">
        <is>
          <t>147.000,00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=HYPERLINK("https://www.leilaoonline.com.br/lote/detalhe/262945", "11698")</f>
      </c>
      <c r="B118" s="4" t="s">
        <f>=HYPERLINK("https://www.leilaoonline.com.br/lote/detalhe/262945", "TRATOR CASE MX 260 MAGNUM 4x4; ANO 2017. - FR23243. - LOC. GASA ")</f>
      </c>
      <c r="C118" s="4" t="inlineStr">
        <is>
          <t>Não vendido</t>
        </is>
      </c>
      <c r="D118" s="4" t="inlineStr">
        <is>
          <t>69</t>
        </is>
      </c>
      <c r="E118" s="5" t="inlineStr">
        <is>
          <t>66.000,00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=HYPERLINK("https://www.leilaoonline.com.br/lote/detalhe/262661", "11701")</f>
      </c>
      <c r="B119" s="4" t="s">
        <f>=HYPERLINK("https://www.leilaoonline.com.br/lote/detalhe/262661", " CAMINHÃO VOLVO FM 500 6X4 T; ANO 2013/2013; BRANCA. - FR4415034. -  LOC.CAARAPÓ")</f>
      </c>
      <c r="C119" s="4" t="inlineStr">
        <is>
          <t>Vendido</t>
        </is>
      </c>
      <c r="D119" s="4" t="inlineStr">
        <is>
          <t>41</t>
        </is>
      </c>
      <c r="E119" s="5" t="inlineStr">
        <is>
          <t>70.000,00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=HYPERLINK("https://www.leilaoonline.com.br/lote/detalhe/262660", "11702")</f>
      </c>
      <c r="B120" s="4" t="s">
        <f>=HYPERLINK("https://www.leilaoonline.com.br/lote/detalhe/262660", " CAMINHÃO MERCEDES BENZ AXOR 3344 S 6X4; ANO 2016/2017; BRANCA. - FR4415052. - LOC. CAARAPÓ ")</f>
      </c>
      <c r="C120" s="4" t="inlineStr">
        <is>
          <t>Vendido</t>
        </is>
      </c>
      <c r="D120" s="4" t="inlineStr">
        <is>
          <t>83</t>
        </is>
      </c>
      <c r="E120" s="5" t="inlineStr">
        <is>
          <t>112.000,00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=HYPERLINK("https://www.leilaoonline.com.br/lote/detalhe/262604", "11704")</f>
      </c>
      <c r="B121" s="4" t="s">
        <f>=HYPERLINK("https://www.leilaoonline.com.br/lote/detalhe/262604", " CULTIVADOR; ANO 2017. - FR4445302. - LOC. CAARAPÓ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=HYPERLINK("https://www.leilaoonline.com.br/lote/detalhe/263533", "11732")</f>
      </c>
      <c r="B122" s="4" t="s">
        <f>=HYPERLINK("https://www.leilaoonline.com.br/lote/detalhe/263533", "LOTE C/ APROX. 20 CAPÔ DE COLHEDORA; 01 CAIXA D'ÁGUA; 04 TANQUES DIVERSOS E 04 PRATELEIRAS DE FERRO. - S/FR. - LOC.JATAÍ")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=HYPERLINK("https://www.leilaoonline.com.br/lote/detalhe/264265", "11735")</f>
      </c>
      <c r="B123" s="4" t="s">
        <f>=HYPERLINK("https://www.leilaoonline.com.br/lote/detalhe/264265", "TRATOR DE PNEU JOHN DEERE 7210 J 4X4; ANO 2016. - FR4435152 . - LOC. CAARAPÓ")</f>
      </c>
      <c r="C123" s="4" t="inlineStr">
        <is>
          <t>Não vendido</t>
        </is>
      </c>
      <c r="D123" s="4" t="inlineStr">
        <is>
          <t>60</t>
        </is>
      </c>
      <c r="E123" s="5" t="inlineStr">
        <is>
          <t>79.000,00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=HYPERLINK("https://www.leilaoonline.com.br/lote/detalhe/263535", "11736")</f>
      </c>
      <c r="B124" s="4" t="s">
        <f>=HYPERLINK("https://www.leilaoonline.com.br/lote/detalhe/263535", "SUCATA 02 TRATOR DE PNEU JOHN DEERE 7230 J 4X4; ANO 2020. - FR163518/FR163517 - LOC. JATAI/GO")</f>
      </c>
      <c r="C124" s="4" t="inlineStr">
        <is>
          <t>Vendido</t>
        </is>
      </c>
      <c r="D124" s="4" t="inlineStr">
        <is>
          <t>64</t>
        </is>
      </c>
      <c r="E124" s="5" t="inlineStr">
        <is>
          <t>52.500,00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=HYPERLINK("https://www.leilaoonline.com.br/lote/detalhe/262636", "11737")</f>
      </c>
      <c r="B125" s="4" t="s">
        <f>=HYPERLINK("https://www.leilaoonline.com.br/lote/detalhe/262636", "SIMULADOR JOHN DEERE. - S/FR. - LOC. CAARAPÓ")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=HYPERLINK("https://www.leilaoonline.com.br/lote/detalhe/263537", "11740")</f>
      </c>
      <c r="B126" s="4" t="s">
        <f>=HYPERLINK("https://www.leilaoonline.com.br/lote/detalhe/263537", "SUCATA DE COLHEDORA JOHN DEERE 3522 2L; 18 TON. APROX.; ANO 2013. - FR4002008. - LOC. JATAI/GO 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=HYPERLINK("https://www.leilaoonline.com.br/lote/detalhe/263534", "11742")</f>
      </c>
      <c r="B127" s="4" t="s">
        <f>=HYPERLINK("https://www.leilaoonline.com.br/lote/detalhe/263534", "02 SUCATAS DE COLHEDORA JOHN DEERE CH570 1 L; ANO 2016 E ANO 2018 - 8 TON. APROX. - FR163642/FR163652. - ( QUEIMADA ) . - LOC. JATAI/GO")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=HYPERLINK("https://www.leilaoonline.com.br/lote/detalhe/262638", "11743")</f>
      </c>
      <c r="B128" s="4" t="s">
        <f>=HYPERLINK("https://www.leilaoonline.com.br/lote/detalhe/262638", "MOTO BOMBA MWM 6.12 TCA; ANO 2016. - FR4005663. - LOC. PASSATEMPO")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20.500,00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=HYPERLINK("https://www.leilaoonline.com.br/lote/detalhe/262637", "11747")</f>
      </c>
      <c r="B129" s="4" t="s">
        <f>=HYPERLINK("https://www.leilaoonline.com.br/lote/detalhe/262637", "TRANSBORDO CIVEMASSA 10500; ANO 2011 . - FR47011. - LOC. PASSATEMPO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=HYPERLINK("https://www.leilaoonline.com.br/lote/detalhe/262670", "11804")</f>
      </c>
      <c r="B130" s="4" t="s">
        <f>=HYPERLINK("https://www.leilaoonline.com.br/lote/detalhe/262670", "TRANSBORDO ATA -  ANO 2012 - FR123765 - LOC. BONFIM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=HYPERLINK("https://www.leilaoonline.com.br/lote/detalhe/262672", "11815")</f>
      </c>
      <c r="B131" s="4" t="s">
        <f>=HYPERLINK("https://www.leilaoonline.com.br/lote/detalhe/262672", "TRANSBORDO ATA; ANO 2012. - FR22741. - LOC. BONFIM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=HYPERLINK("https://www.leilaoonline.com.br/lote/detalhe/262673", "11820")</f>
      </c>
      <c r="B132" s="4" t="s">
        <f>=HYPERLINK("https://www.leilaoonline.com.br/lote/detalhe/262673", "TRANSBORDO ATA; ANO 2010. - FR93829. -  LOC. BONFIM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12.500,00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=HYPERLINK("https://www.leilaoonline.com.br/lote/detalhe/262674", "11821")</f>
      </c>
      <c r="B133" s="4" t="s">
        <f>=HYPERLINK("https://www.leilaoonline.com.br/lote/detalhe/262674", "TRANSBORDO ATA; ANO 2010. - FR123740. - LOC. BONFIM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11.500,00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=HYPERLINK("https://www.leilaoonline.com.br/lote/detalhe/262675", "11822")</f>
      </c>
      <c r="B134" s="4" t="s">
        <f>=HYPERLINK("https://www.leilaoonline.com.br/lote/detalhe/262675", "TRANSBORDO ATA;  ANO 2012. - FR123764. - LOC. BONFIM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13.500,00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=HYPERLINK("https://www.leilaoonline.com.br/lote/detalhe/262677", "11828")</f>
      </c>
      <c r="B135" s="4" t="s">
        <f>=HYPERLINK("https://www.leilaoonline.com.br/lote/detalhe/262677", "TRANSBORDO ATA. - ANO 2010 - FR123794. - LOC. BONFIM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=HYPERLINK("https://www.leilaoonline.com.br/lote/detalhe/264121", "11900")</f>
      </c>
      <c r="B136" s="4" t="s">
        <f>=HYPERLINK("https://www.leilaoonline.com.br/lote/detalhe/264121", " TRATOR JOHN DEERE 8260R - ANO 2012 - FR102786 - LOC.: DIAMANTE")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105.000,00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=HYPERLINK("https://www.leilaoonline.com.br/lote/detalhe/264128", "11901")</f>
      </c>
      <c r="B137" s="4" t="s">
        <f>=HYPERLINK("https://www.leilaoonline.com.br/lote/detalhe/264128", "REBOQUE/ SERMATEC CI, ANO 1993/1993 - LARANJA (COM MOTOR E HIDRO-ROLL) - FR121130 - (VENDA SOMENTE PARA COMPRADORES DO ESTADO DE SÃO PAULO) - LOC.: DIAMANTE")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=HYPERLINK("https://www.leilaoonline.com.br/lote/detalhe/264127", "11902")</f>
      </c>
      <c r="B138" s="4" t="s">
        <f>=HYPERLINK("https://www.leilaoonline.com.br/lote/detalhe/264127", " REBOQUE FNV - FRUEHAUF RCR, ANO 1992/1992 - VERDE - (TANQUE DE FIBRA) - FR96003 (VENDA SOMENTE PARA COMPRADORES DO ESTADO DE SÃO PAULO) - LOC.: DIAMANTE")</f>
      </c>
      <c r="C138" s="4" t="inlineStr">
        <is>
          <t>Não vendido</t>
        </is>
      </c>
      <c r="D138" s="4" t="inlineStr">
        <is>
          <t>7</t>
        </is>
      </c>
      <c r="E138" s="5" t="inlineStr">
        <is>
          <t>16.000,00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=HYPERLINK("https://www.leilaoonline.com.br/lote/detalhe/264141", "11903")</f>
      </c>
      <c r="B139" s="4" t="s">
        <f>=HYPERLINK("https://www.leilaoonline.com.br/lote/detalhe/264141", "TRATOR CASE MAGNUM 235 - ANO 2014 - FR50935 - LOC.: DIAMANTE")</f>
      </c>
      <c r="C139" s="4" t="inlineStr">
        <is>
          <t>Vendido</t>
        </is>
      </c>
      <c r="D139" s="4" t="inlineStr">
        <is>
          <t>18</t>
        </is>
      </c>
      <c r="E139" s="5" t="inlineStr">
        <is>
          <t>72.500,00</t>
        </is>
      </c>
      <c r="F139" s="4" t="inlineStr">
        <is>
          <t>2500.00</t>
        </is>
      </c>
    </row>
    <row collapsed="false" customFormat="false" customHeight="false" hidden="false" ht="12.1" outlineLevel="0" r="140">
      <c r="A140" s="5" t="s">
        <f>=HYPERLINK("https://www.leilaoonline.com.br/lote/detalhe/264137", "11904")</f>
      </c>
      <c r="B140" s="4" t="s">
        <f>=HYPERLINK("https://www.leilaoonline.com.br/lote/detalhe/264137", " COLUNA DE INOX FERROSO 6 PARTES - S/FR - LOC.: DIAMANTE")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35.500,00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=HYPERLINK("https://www.leilaoonline.com.br/lote/detalhe/264125", "11905")</f>
      </c>
      <c r="B141" s="4" t="s">
        <f>=HYPERLINK("https://www.leilaoonline.com.br/lote/detalhe/264125", " 1 REDUTOR - S/FR - LOC.: DIAMANTE")</f>
      </c>
      <c r="C141" s="4" t="inlineStr">
        <is>
          <t>Vendido</t>
        </is>
      </c>
      <c r="D141" s="4" t="inlineStr">
        <is>
          <t>6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=HYPERLINK("https://www.leilaoonline.com.br/lote/detalhe/264140", "11906")</f>
      </c>
      <c r="B142" s="4" t="s">
        <f>=HYPERLINK("https://www.leilaoonline.com.br/lote/detalhe/264140", " 2 MÁQUINAS DE SOLDA - S/FR - LOC.: DIAMANTE")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=HYPERLINK("https://www.leilaoonline.com.br/lote/detalhe/264132", "11907")</f>
      </c>
      <c r="B143" s="4" t="s">
        <f>=HYPERLINK("https://www.leilaoonline.com.br/lote/detalhe/264132", " TROCADOR DE CALOR - S/FR - LOC.: DIAMANTE")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39.500,00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=HYPERLINK("https://www.leilaoonline.com.br/lote/detalhe/264142", "11908")</f>
      </c>
      <c r="B144" s="4" t="s">
        <f>=HYPERLINK("https://www.leilaoonline.com.br/lote/detalhe/264142", " 1 PARTE CENTRIFUGA - 4 ROLO/ EIXO E 2 PARTES EQUIP./ BOMBA - S/FR - LOC.: DIAMANTE")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=HYPERLINK("https://www.leilaoonline.com.br/lote/detalhe/264119", "11910")</f>
      </c>
      <c r="B145" s="4" t="s">
        <f>=HYPERLINK("https://www.leilaoonline.com.br/lote/detalhe/264119", " 1 TANQUE DE FIBRA - S/FR - LOC.: SANTA CÂNDIDA")</f>
      </c>
      <c r="C145" s="4" t="inlineStr">
        <is>
          <t>Vendido</t>
        </is>
      </c>
      <c r="D145" s="4" t="inlineStr">
        <is>
          <t>20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=HYPERLINK("https://www.leilaoonline.com.br/lote/detalhe/264138", "11911")</f>
      </c>
      <c r="B146" s="4" t="s">
        <f>=HYPERLINK("https://www.leilaoonline.com.br/lote/detalhe/264138", " 1 SULCADOR E 1 TANQUE VERDE HERBICIDA - FR20315/FR19954 - LOC.: SANTA CÂNDIDA")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2.400,00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=HYPERLINK("https://www.leilaoonline.com.br/lote/detalhe/264135", "11912")</f>
      </c>
      <c r="B147" s="4" t="s">
        <f>=HYPERLINK("https://www.leilaoonline.com.br/lote/detalhe/264135", "1 ÁREA DE VIVÊNCIA - FR615403 - LOC.: SANTA CÂNDIDA")</f>
      </c>
      <c r="C147" s="4" t="inlineStr">
        <is>
          <t>Não vendido</t>
        </is>
      </c>
      <c r="D147" s="4" t="inlineStr">
        <is>
          <t>32</t>
        </is>
      </c>
      <c r="E147" s="5" t="inlineStr">
        <is>
          <t>9.750,00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=HYPERLINK("https://www.leilaoonline.com.br/lote/detalhe/264134", "11913")</f>
      </c>
      <c r="B148" s="4" t="s">
        <f>=HYPERLINK("https://www.leilaoonline.com.br/lote/detalhe/264134", " 1 ÁREA DE VIVÊNCIA - FR20168 - LOC.: SANTA CÂNDIDA")</f>
      </c>
      <c r="C148" s="4" t="inlineStr">
        <is>
          <t>Vendido</t>
        </is>
      </c>
      <c r="D148" s="4" t="inlineStr">
        <is>
          <t>64</t>
        </is>
      </c>
      <c r="E148" s="5" t="inlineStr">
        <is>
          <t>10.350,00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=HYPERLINK("https://www.leilaoonline.com.br/lote/detalhe/264126", "11914")</f>
      </c>
      <c r="B149" s="4" t="s">
        <f>=HYPERLINK("https://www.leilaoonline.com.br/lote/detalhe/264126", " TRANSBORDO ANTONIOSI ATA 10500 - ANO 2010 - FR68037 - LOC.: SANTA CÂNDIDA")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14.500,00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=HYPERLINK("https://www.leilaoonline.com.br/lote/detalhe/264133", "11915")</f>
      </c>
      <c r="B150" s="4" t="s">
        <f>=HYPERLINK("https://www.leilaoonline.com.br/lote/detalhe/264133", " TRANSBORDO ANTONIOSI ATA 10500 - ANO 2010 - FR38356 - LOC.: SANTA CÂNDIDA")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=HYPERLINK("https://www.leilaoonline.com.br/lote/detalhe/264123", "11916")</f>
      </c>
      <c r="B151" s="4" t="s">
        <f>=HYPERLINK("https://www.leilaoonline.com.br/lote/detalhe/264123", "TRANSBORDO CIVEMASA - FR4004108 - LOC.: SANTA CÂNDIDA")</f>
      </c>
      <c r="C151" s="4" t="inlineStr">
        <is>
          <t>Vendido</t>
        </is>
      </c>
      <c r="D151" s="4" t="inlineStr">
        <is>
          <t>23</t>
        </is>
      </c>
      <c r="E151" s="5" t="inlineStr">
        <is>
          <t>28.000,00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=HYPERLINK("https://www.leilaoonline.com.br/lote/detalhe/264124", "11917")</f>
      </c>
      <c r="B152" s="4" t="s">
        <f>=HYPERLINK("https://www.leilaoonline.com.br/lote/detalhe/264124", " REBOQUE TECTRAN RCM F1F1 - ANO 1997/1997 - AZUL - (TANQUE DE FIBRA) - FR1098348 - LOC.: SANTA CÂNDIDA")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=HYPERLINK("https://www.leilaoonline.com.br/lote/detalhe/264136", "11918")</f>
      </c>
      <c r="B153" s="4" t="s">
        <f>=HYPERLINK("https://www.leilaoonline.com.br/lote/detalhe/264136", "ESTRUTURA DE COBRIDOR CIVEMASA - FR426025 - LOC.: SANTA CÂNDIDA")</f>
      </c>
      <c r="C153" s="4" t="inlineStr">
        <is>
          <t>Não vendido</t>
        </is>
      </c>
      <c r="D153" s="4" t="inlineStr">
        <is>
          <t>54</t>
        </is>
      </c>
      <c r="E153" s="5" t="inlineStr">
        <is>
          <t>6.300,00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=HYPERLINK("https://www.leilaoonline.com.br/lote/detalhe/264130", "11919")</f>
      </c>
      <c r="B154" s="4" t="s">
        <f>=HYPERLINK("https://www.leilaoonline.com.br/lote/detalhe/264130", " 15 PNEUS COM RODA - S/FR - LOC.: SANTA CÂNDIDA")</f>
      </c>
      <c r="C154" s="4" t="inlineStr">
        <is>
          <t>Não vendido</t>
        </is>
      </c>
      <c r="D154" s="4" t="inlineStr">
        <is>
          <t>12</t>
        </is>
      </c>
      <c r="E154" s="5" t="inlineStr">
        <is>
          <t>2.100,00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=HYPERLINK("https://www.leilaoonline.com.br/lote/detalhe/264120", "11921")</f>
      </c>
      <c r="B155" s="4" t="s">
        <f>=HYPERLINK("https://www.leilaoonline.com.br/lote/detalhe/264120", " CAMINHÃO SCANIA/ P124 CB 6X4 NZ 420, ANO 2005/2005 - BRANCO - FR19805 - (VENDA SOMENTE PARA COMPRADORES DO ESTADO DE SÃO PAULO) - LOC.: PARAÍSO")</f>
      </c>
      <c r="C155" s="4" t="inlineStr">
        <is>
          <t>Não vendido</t>
        </is>
      </c>
      <c r="D155" s="4" t="inlineStr">
        <is>
          <t>55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=HYPERLINK("https://www.leilaoonline.com.br/lote/detalhe/264129", "11922")</f>
      </c>
      <c r="B156" s="4" t="s">
        <f>=HYPERLINK("https://www.leilaoonline.com.br/lote/detalhe/264129", "SEMI REBOQUE RANDON SR CT, ANO 2008/2008 - AMARELO - S/FR - (PRANCHA) - (VENDA SOMENTE PARA COMPRADORES DO ESTADO DE SÃO PAULO) - LOC.: PARAÍSO")</f>
      </c>
      <c r="C156" s="4" t="inlineStr">
        <is>
          <t>Não vendido</t>
        </is>
      </c>
      <c r="D156" s="4" t="inlineStr">
        <is>
          <t>86</t>
        </is>
      </c>
      <c r="E156" s="5" t="inlineStr">
        <is>
          <t>115.000,00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=HYPERLINK("https://www.leilaoonline.com.br/lote/detalhe/264122", "11923")</f>
      </c>
      <c r="B157" s="4" t="s">
        <f>=HYPERLINK("https://www.leilaoonline.com.br/lote/detalhe/264122", " CAMINHÃO VW 31.320 CNC 6X4 2008/2009 - FR19844 - (TANQUE DE AÇO) - (VENDA SOMENTE PARA COMPRADORES DO ESTADO DE SÃO PAULO) - LOC.: PARAÍSO")</f>
      </c>
      <c r="C157" s="4" t="inlineStr">
        <is>
          <t>Vendido</t>
        </is>
      </c>
      <c r="D157" s="4" t="inlineStr">
        <is>
          <t>106</t>
        </is>
      </c>
      <c r="E157" s="5" t="inlineStr">
        <is>
          <t>168.000,00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=HYPERLINK("https://www.leilaoonline.com.br/lote/detalhe/264463", "11924")</f>
      </c>
      <c r="B158" s="4" t="s">
        <f>=HYPERLINK("https://www.leilaoonline.com.br/lote/detalhe/264463", "TRATOR VALTRA BH 210. - ANO 2014 - FR106667. - LOC. BARRA ")</f>
      </c>
      <c r="C158" s="4" t="inlineStr">
        <is>
          <t>Não vendido</t>
        </is>
      </c>
      <c r="D158" s="4" t="inlineStr">
        <is>
          <t>20</t>
        </is>
      </c>
      <c r="E158" s="5" t="inlineStr">
        <is>
          <t>140.000,00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=HYPERLINK("https://www.leilaoonline.com.br/lote/detalhe/264461", "11926")</f>
      </c>
      <c r="B159" s="4" t="s">
        <f>=HYPERLINK("https://www.leilaoonline.com.br/lote/detalhe/264461", " TRANSBORDO ATA 12000 - ANO 2012 - FR70635. - LOC.BARRA ")</f>
      </c>
      <c r="C159" s="4" t="inlineStr">
        <is>
          <t>Não vendido</t>
        </is>
      </c>
      <c r="D159" s="4" t="inlineStr">
        <is>
          <t>9</t>
        </is>
      </c>
      <c r="E159" s="5" t="inlineStr">
        <is>
          <t>16.500,00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=HYPERLINK("https://www.leilaoonline.com.br/lote/detalhe/264476", "11927")</f>
      </c>
      <c r="B160" s="4" t="s">
        <f>=HYPERLINK("https://www.leilaoonline.com.br/lote/detalhe/264476", " TRANSBORDO ATA 12000 - ANO 2015 - FR102304. - LOC. BARRA")</f>
      </c>
      <c r="C160" s="4" t="inlineStr">
        <is>
          <t>Não vendido</t>
        </is>
      </c>
      <c r="D160" s="4" t="inlineStr">
        <is>
          <t>15</t>
        </is>
      </c>
      <c r="E160" s="5" t="inlineStr">
        <is>
          <t>23.500,00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=HYPERLINK("https://www.leilaoonline.com.br/lote/detalhe/264475", "11928")</f>
      </c>
      <c r="B161" s="4" t="s">
        <f>=HYPERLINK("https://www.leilaoonline.com.br/lote/detalhe/264475", "TRANSBORDO ATA. - ANO 2012 - FR70623. - LOC. BARRA")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16.500,00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=HYPERLINK("https://www.leilaoonline.com.br/lote/detalhe/264458", "11929")</f>
      </c>
      <c r="B162" s="4" t="s">
        <f>=HYPERLINK("https://www.leilaoonline.com.br/lote/detalhe/264458", " TRANSBORDO ATA 12000 - ANO 2012 - FR47084. - LOC. BARRA")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17.000,00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=HYPERLINK("https://www.leilaoonline.com.br/lote/detalhe/264456", "11935")</f>
      </c>
      <c r="B163" s="4" t="s">
        <f>=HYPERLINK("https://www.leilaoonline.com.br/lote/detalhe/264456", " TRANSBORDO ATA 10500 - ANO 2010 - FR102036.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20.500,00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=HYPERLINK("https://www.leilaoonline.com.br/lote/detalhe/264452", "11936")</f>
      </c>
      <c r="B164" s="4" t="s">
        <f>=HYPERLINK("https://www.leilaoonline.com.br/lote/detalhe/264452", " TRANSBORDO ATA 10500 - ANO 2010 - FR101994. - LOC. BARRA ")</f>
      </c>
      <c r="C164" s="4" t="inlineStr">
        <is>
          <t>Vendido</t>
        </is>
      </c>
      <c r="D164" s="4" t="inlineStr">
        <is>
          <t>9</t>
        </is>
      </c>
      <c r="E164" s="5" t="inlineStr">
        <is>
          <t>17.000,00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=HYPERLINK("https://www.leilaoonline.com.br/lote/detalhe/264472", "11937")</f>
      </c>
      <c r="B165" s="4" t="s">
        <f>=HYPERLINK("https://www.leilaoonline.com.br/lote/detalhe/264472", " TRANSBORDO ATA 10500 - ANO 2010 -  FR101989. - LOC. BARRA ")</f>
      </c>
      <c r="C165" s="4" t="inlineStr">
        <is>
          <t>Vendido</t>
        </is>
      </c>
      <c r="D165" s="4" t="inlineStr">
        <is>
          <t>11</t>
        </is>
      </c>
      <c r="E165" s="5" t="inlineStr">
        <is>
          <t>19.000,00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=HYPERLINK("https://www.leilaoonline.com.br/lote/detalhe/264454", "11938")</f>
      </c>
      <c r="B166" s="4" t="s">
        <f>=HYPERLINK("https://www.leilaoonline.com.br/lote/detalhe/264454", " TRANSBORDO CIVEMASA TAC 10500 - ANO 2009 - FR8003051. - LOC. BARRA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=HYPERLINK("https://www.leilaoonline.com.br/lote/detalhe/264469", "11939")</f>
      </c>
      <c r="B167" s="4" t="s">
        <f>=HYPERLINK("https://www.leilaoonline.com.br/lote/detalhe/264469", "TRANSBORDO CIVEMASA TAC 10500 - ANO 2009 - FR8003043. - LOC. BARRA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=HYPERLINK("https://www.leilaoonline.com.br/lote/detalhe/264465", "11940")</f>
      </c>
      <c r="B168" s="4" t="s">
        <f>=HYPERLINK("https://www.leilaoonline.com.br/lote/detalhe/264465", "TRANSBORDO CIVEMASA TAC 10500 - ANO 2009 - FR8003044. - LOC. BARRA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=HYPERLINK("https://www.leilaoonline.com.br/lote/detalhe/264460", "11941")</f>
      </c>
      <c r="B169" s="4" t="s">
        <f>=HYPERLINK("https://www.leilaoonline.com.br/lote/detalhe/264460", "TRANSBORDO CIVEMASA TAC 10500 - ANO 2009 - FR8003057. - LOC. BARRA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=HYPERLINK("https://www.leilaoonline.com.br/lote/detalhe/264474", "11942")</f>
      </c>
      <c r="B170" s="4" t="s">
        <f>=HYPERLINK("https://www.leilaoonline.com.br/lote/detalhe/264474", " TRANSBORDO CIVEMASA TAC 10500 - ANO 2009 - FR1003008. - LOC. BARRA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=HYPERLINK("https://www.leilaoonline.com.br/lote/detalhe/264473", "11943")</f>
      </c>
      <c r="B171" s="4" t="s">
        <f>=HYPERLINK("https://www.leilaoonline.com.br/lote/detalhe/264473", " TRANSBORDO ATA 12000 - ANO 2012 - FR47055. - LOC. BARRA 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19.000,00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=HYPERLINK("https://www.leilaoonline.com.br/lote/detalhe/264455", "11944")</f>
      </c>
      <c r="B172" s="4" t="s">
        <f>=HYPERLINK("https://www.leilaoonline.com.br/lote/detalhe/264455", " TRATOR CASE PUMA 200; ANO 2016. - FR512036. - LOC. BARRA")</f>
      </c>
      <c r="C172" s="4" t="inlineStr">
        <is>
          <t>Não vendido</t>
        </is>
      </c>
      <c r="D172" s="4" t="inlineStr">
        <is>
          <t>72</t>
        </is>
      </c>
      <c r="E172" s="5" t="inlineStr">
        <is>
          <t>110.000,00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=HYPERLINK("https://www.leilaoonline.com.br/lote/detalhe/264457", "11945")</f>
      </c>
      <c r="B173" s="4" t="s">
        <f>=HYPERLINK("https://www.leilaoonline.com.br/lote/detalhe/264457", " TRATOR CASE PUMA 200; ANO 2016. - FR512040. - LOC. BARRA")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122.000,00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=HYPERLINK("https://www.leilaoonline.com.br/lote/detalhe/264477", "11946")</f>
      </c>
      <c r="B174" s="4" t="s">
        <f>=HYPERLINK("https://www.leilaoonline.com.br/lote/detalhe/264477", " CAMINHÃO VOLKSWAGEN 31.320 CNC 6X4; ANO 2010/2010; BRANCA; (TRANSBORDO).  - FR96664/98672. - LOC. BARRA")</f>
      </c>
      <c r="C174" s="4" t="inlineStr">
        <is>
          <t>Não vendido</t>
        </is>
      </c>
      <c r="D174" s="4" t="inlineStr">
        <is>
          <t>87</t>
        </is>
      </c>
      <c r="E174" s="5" t="inlineStr">
        <is>
          <t>183.000,00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=HYPERLINK("https://www.leilaoonline.com.br/lote/detalhe/264464", "11947")</f>
      </c>
      <c r="B175" s="4" t="s">
        <f>=HYPERLINK("https://www.leilaoonline.com.br/lote/detalhe/264464", " TRATOR CASE 235; ANO 2014. - FR100013. - LOC. BARRA")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=HYPERLINK("https://www.leilaoonline.com.br/lote/detalhe/264459", "11948")</f>
      </c>
      <c r="B176" s="4" t="s">
        <f>=HYPERLINK("https://www.leilaoonline.com.br/lote/detalhe/264459", " CAMINHÃO VOLKSWAGEN 8.120 EURO3; ANO 2005/2006; BRANCA; (BAÚ). - FR96328. - LOC.BARRA")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86.000,00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=HYPERLINK("https://www.leilaoonline.com.br/lote/detalhe/264462", "11949")</f>
      </c>
      <c r="B177" s="4" t="s">
        <f>=HYPERLINK("https://www.leilaoonline.com.br/lote/detalhe/264462", " TRATOR MASSEY FERGUSON - ANO 2006 - FR102754. - LOC.BARRA 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78.000,00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=HYPERLINK("https://www.leilaoonline.com.br/lote/detalhe/263598", "12012")</f>
      </c>
      <c r="B178" s="4" t="s">
        <f>=HYPERLINK("https://www.leilaoonline.com.br/lote/detalhe/263598", " DOLLY RANDON; ANO 2008; ( VENDA SEM DOCUMENTO). - FR4451562. - LOC. CAARAPÓ")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=HYPERLINK("https://www.leilaoonline.com.br/lote/detalhe/263611", "12013")</f>
      </c>
      <c r="B179" s="4" t="s">
        <f>=HYPERLINK("https://www.leilaoonline.com.br/lote/detalhe/263611", " GRADE PESADA; ANO 2011. - FR4445156.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2.500,00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=HYPERLINK("https://www.leilaoonline.com.br/lote/detalhe/263620", "12014")</f>
      </c>
      <c r="B180" s="4" t="s">
        <f>=HYPERLINK("https://www.leilaoonline.com.br/lote/detalhe/263620", " 2 CLIMATIZADORES ADIABÁTICO; ANO 2009. - PT299105/ PT299170. - LOC. RIO BRILHANTE")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=HYPERLINK("https://www.leilaoonline.com.br/lote/detalhe/263607", "12015")</f>
      </c>
      <c r="B181" s="4" t="s">
        <f>=HYPERLINK("https://www.leilaoonline.com.br/lote/detalhe/263607", " BALANÇA TOLEDO MOD.9500 CAP50KG; ANO 2008. - PT299114. - LOC. RIO BRILHANTE")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=HYPERLINK("https://www.leilaoonline.com.br/lote/detalhe/263621", "12016")</f>
      </c>
      <c r="B182" s="4" t="s">
        <f>=HYPERLINK("https://www.leilaoonline.com.br/lote/detalhe/263621", " SUCATA DE CAIXA DE CANA PICADA. S/FR. - LOC. RIO BRILHANTE")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=HYPERLINK("https://www.leilaoonline.com.br/lote/detalhe/263601", "12017")</f>
      </c>
      <c r="B183" s="4" t="s">
        <f>=HYPERLINK("https://www.leilaoonline.com.br/lote/detalhe/263601", " SUCATA DE CAIXA DE CANA PICADA. S/FR. - LOC. RIO BRILHANTE")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=HYPERLINK("https://www.leilaoonline.com.br/lote/detalhe/263617", "12032")</f>
      </c>
      <c r="B184" s="4" t="s">
        <f>=HYPERLINK("https://www.leilaoonline.com.br/lote/detalhe/263617", " HIDRO ROLL HIRRIGABRASIL; ANO 2008. - FR5005101. - LOC. CAARAPÓ")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=HYPERLINK("https://www.leilaoonline.com.br/lote/detalhe/263608", "12033")</f>
      </c>
      <c r="B185" s="4" t="s">
        <f>=HYPERLINK("https://www.leilaoonline.com.br/lote/detalhe/263608", " PLANTADORA DE CANA TMA 2 LINHAS; ANO 2014. - FR140033. - LOC. CAARAPÓ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11.000,00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=HYPERLINK("https://www.leilaoonline.com.br/lote/detalhe/263610", "12034")</f>
      </c>
      <c r="B186" s="4" t="s">
        <f>=HYPERLINK("https://www.leilaoonline.com.br/lote/detalhe/263610", " SEMI REBOQUE USICAMP SRCP E2 10000; ANO 2005/2005; AMARELA. - FR4451084. - LOC. CAARAPÓ")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38.000,00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=HYPERLINK("https://www.leilaoonline.com.br/lote/detalhe/263602", "12035")</f>
      </c>
      <c r="B187" s="4" t="s">
        <f>=HYPERLINK("https://www.leilaoonline.com.br/lote/detalhe/263602", " SEMI REBOQUE RANDON SR CA; ANO 1999/1999; AMARELA. - FR4451107. - LOC. CAARAPÓ")</f>
      </c>
      <c r="C187" s="4" t="inlineStr">
        <is>
          <t>Não vendido</t>
        </is>
      </c>
      <c r="D187" s="4" t="inlineStr">
        <is>
          <t>23</t>
        </is>
      </c>
      <c r="E187" s="5" t="inlineStr">
        <is>
          <t>36.000,00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=HYPERLINK("https://www.leilaoonline.com.br/lote/detalhe/263603", "12036")</f>
      </c>
      <c r="B188" s="4" t="s">
        <f>=HYPERLINK("https://www.leilaoonline.com.br/lote/detalhe/263603", " ROÇADEIRA RAC-1700 BALDAN; ANO 2021. - FR4445007. - LOC. CAARAPÓ")</f>
      </c>
      <c r="C188" s="4" t="inlineStr">
        <is>
          <t>Não vendido</t>
        </is>
      </c>
      <c r="D188" s="4" t="inlineStr">
        <is>
          <t>10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=HYPERLINK("https://www.leilaoonline.com.br/lote/detalhe/263614", "12037")</f>
      </c>
      <c r="B189" s="4" t="s">
        <f>=HYPERLINK("https://www.leilaoonline.com.br/lote/detalhe/263614", " ROÇADEDIRA CIVEMASA RTCOAC; ANO 2020. - FR4445354. - LOC. CAARAPÓ")</f>
      </c>
      <c r="C189" s="4" t="inlineStr">
        <is>
          <t>Vendido</t>
        </is>
      </c>
      <c r="D189" s="4" t="inlineStr">
        <is>
          <t>45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=HYPERLINK("https://www.leilaoonline.com.br/lote/detalhe/263609", "12038")</f>
      </c>
      <c r="B190" s="4" t="s">
        <f>=HYPERLINK("https://www.leilaoonline.com.br/lote/detalhe/263609", "CARROCERIA TANQUE; FAB. PRÓPRIA. - ANO 2018 - FR4455200. - LOC. CAARAPÓ")</f>
      </c>
      <c r="C190" s="4" t="inlineStr">
        <is>
          <t>Não vendido</t>
        </is>
      </c>
      <c r="D190" s="4" t="inlineStr">
        <is>
          <t>18</t>
        </is>
      </c>
      <c r="E190" s="5" t="inlineStr">
        <is>
          <t>11.500,00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=HYPERLINK("https://www.leilaoonline.com.br/lote/detalhe/263600", "12039")</f>
      </c>
      <c r="B191" s="4" t="s">
        <f>=HYPERLINK("https://www.leilaoonline.com.br/lote/detalhe/263600", " CARROCERIA CANA INTEIRA; ANO 2003. - FR4450989. - LOC. CAARAPÓ")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=HYPERLINK("https://www.leilaoonline.com.br/lote/detalhe/263619", "12040")</f>
      </c>
      <c r="B192" s="4" t="s">
        <f>=HYPERLINK("https://www.leilaoonline.com.br/lote/detalhe/263619", " CARROCERIA CANA INTEIRA; ANO 2003. - FR4450992. - LOC. CAARAPÓ")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5.500,00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=HYPERLINK("https://www.leilaoonline.com.br/lote/detalhe/263612", "12041")</f>
      </c>
      <c r="B193" s="4" t="s">
        <f>=HYPERLINK("https://www.leilaoonline.com.br/lote/detalhe/263612", " CARROCERIA CANA INTEIRA; ANO 2003.- FR4450983. - LOC. CARAAPÓ")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=HYPERLINK("https://www.leilaoonline.com.br/lote/detalhe/263613", "12042")</f>
      </c>
      <c r="B194" s="4" t="s">
        <f>=HYPERLINK("https://www.leilaoonline.com.br/lote/detalhe/263613", " CARROCERIA CANA INTEIRA; ANO 2010. - FR4455032. - LOC. CAARAPÓ")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3.500,00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=HYPERLINK("https://www.leilaoonline.com.br/lote/detalhe/263599", "12043")</f>
      </c>
      <c r="B195" s="4" t="s">
        <f>=HYPERLINK("https://www.leilaoonline.com.br/lote/detalhe/263599", " GRADE PESADA; ANO 2018. - FR4445328. - LOC. CAARAPÓ")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=HYPERLINK("https://www.leilaoonline.com.br/lote/detalhe/263622", "12044")</f>
      </c>
      <c r="B196" s="4" t="s">
        <f>=HYPERLINK("https://www.leilaoonline.com.br/lote/detalhe/263622", " GRADE INTERMEDIÁRIA; ANO 2007. - FR445018. - LOC. CAARAPÓ")</f>
      </c>
      <c r="C196" s="4" t="inlineStr">
        <is>
          <t>Vendido</t>
        </is>
      </c>
      <c r="D196" s="4" t="inlineStr">
        <is>
          <t>12</t>
        </is>
      </c>
      <c r="E196" s="5" t="inlineStr">
        <is>
          <t>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=HYPERLINK("https://www.leilaoonline.com.br/lote/detalhe/263604", "12045")</f>
      </c>
      <c r="B197" s="4" t="s">
        <f>=HYPERLINK("https://www.leilaoonline.com.br/lote/detalhe/263604", " DOLLY RANDON; ANO 2009; (VENDA SEM DOCUMENTO). - FR4451600. - LOC. CARAAPÓ")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=HYPERLINK("https://www.leilaoonline.com.br/lote/detalhe/263616", "12046")</f>
      </c>
      <c r="B198" s="4" t="s">
        <f>=HYPERLINK("https://www.leilaoonline.com.br/lote/detalhe/263616", " SULCADOR; ANO 2008. - FR4445031. -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=HYPERLINK("https://www.leilaoonline.com.br/lote/detalhe/263618", "12047")</f>
      </c>
      <c r="B199" s="4" t="s">
        <f>=HYPERLINK("https://www.leilaoonline.com.br/lote/detalhe/263618", " COBRIDOR 3 LINHAS DMB; ANO 2008. - FR4445033. - LOC. CAARAPÓ")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=HYPERLINK("https://www.leilaoonline.com.br/lote/detalhe/263606", "12048")</f>
      </c>
      <c r="B200" s="4" t="s">
        <f>=HYPERLINK("https://www.leilaoonline.com.br/lote/detalhe/263606", " GRADE PESADA; ANO 2018. - FR4445327. - LOC.CAARAPÓ")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=HYPERLINK("https://www.leilaoonline.com.br/lote/detalhe/263615", "12049")</f>
      </c>
      <c r="B201" s="4" t="s">
        <f>=HYPERLINK("https://www.leilaoonline.com.br/lote/detalhe/263615", " GRADE INTERMEDIARIA; ANO 2011. - FR4445168. - LOC. CAARAPÓ")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5.250,00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=HYPERLINK("https://www.leilaoonline.com.br/lote/detalhe/262641", "31313")</f>
      </c>
      <c r="B202" s="4" t="s">
        <f>=HYPERLINK("https://www.leilaoonline.com.br/lote/detalhe/262641", "PLANTADORA CANA PICADA 225 CV 17M 6TO; ANO 2013.- PT294454. - LOC. RIO BRILHANTE 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=HYPERLINK("https://www.leilaoonline.com.br/lote/detalhe/262643", "31323")</f>
      </c>
      <c r="B203" s="4" t="s">
        <f>=HYPERLINK("https://www.leilaoonline.com.br/lote/detalhe/262643", "PLANTADORA CANA PICADA 225 CV 17M 6TO; ANO 2013.- PT294782. - LOC. RIO BRILHANTE 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=HYPERLINK("https://www.leilaoonline.com.br/lote/detalhe/264501", "31501")</f>
      </c>
      <c r="B204" s="4" t="s">
        <f>=HYPERLINK("https://www.leilaoonline.com.br/lote/detalhe/264501", "TRATOR AGRI PNEU 240CV AT; ANO 2014. - FR90998. - LOC. GASA")</f>
      </c>
      <c r="C204" s="4" t="inlineStr">
        <is>
          <t>Não vendido</t>
        </is>
      </c>
      <c r="D204" s="4" t="inlineStr">
        <is>
          <t>18</t>
        </is>
      </c>
      <c r="E204" s="5" t="inlineStr">
        <is>
          <t>26.000,00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=HYPERLINK("https://www.leilaoonline.com.br/lote/detalhe/262629", "31755")</f>
      </c>
      <c r="B205" s="4" t="s">
        <f>=HYPERLINK("https://www.leilaoonline.com.br/lote/detalhe/262629", " ÁREA VIVENCIA PEQUENA 04 LUGARES; ANO 2012; COR AZUL. - FR13004206. - LOC. MB")</f>
      </c>
      <c r="C205" s="4" t="inlineStr">
        <is>
          <t>Não vendido</t>
        </is>
      </c>
      <c r="D205" s="4" t="inlineStr">
        <is>
          <t>12</t>
        </is>
      </c>
      <c r="E205" s="5" t="inlineStr">
        <is>
          <t>7.000,00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=HYPERLINK("https://www.leilaoonline.com.br/lote/detalhe/262936", "32195")</f>
      </c>
      <c r="B206" s="4" t="s">
        <f>=HYPERLINK("https://www.leilaoonline.com.br/lote/detalhe/262936", "GRADE NIVELADORA C/ 36 DISCOS; ANO 2011. - FR48152. - LOC. IPAUSSU 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=HYPERLINK("https://www.leilaoonline.com.br/lote/detalhe/262678", "32221")</f>
      </c>
      <c r="B207" s="4" t="s">
        <f>=HYPERLINK("https://www.leilaoonline.com.br/lote/detalhe/262678", "SUCATA DE SEMI REBOQUE RANDON. - ANO 2010 - FR3186. - ( VENDA SEM DOCUMENTO) . - LOC. RIO BRILHANTE")</f>
      </c>
      <c r="C207" s="4" t="inlineStr">
        <is>
          <t>Vendido</t>
        </is>
      </c>
      <c r="D207" s="4" t="inlineStr">
        <is>
          <t>16</t>
        </is>
      </c>
      <c r="E207" s="5" t="inlineStr">
        <is>
          <t>16.500,00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=HYPERLINK("https://www.leilaoonline.com.br/lote/detalhe/263526", "32229")</f>
      </c>
      <c r="B208" s="4" t="s">
        <f>=HYPERLINK("https://www.leilaoonline.com.br/lote/detalhe/263526", "2 BOMBAS DE VACOU; 2 BANHO MARIA; 1 MONITOR DELL 17"; 2 ODMOSES; 1 MICROONDAS; 1 IMPRESSORA HP; 1 PLASTIFICADORA GAZELA; 2 ESTUFAS SPENCER; 1 CENTRÍFUGA BABY. 1 MICRODESTILADOR; 1MILLIQ. - S/FR.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=HYPERLINK("https://www.leilaoonline.com.br/lote/detalhe/262598", "32264")</f>
      </c>
      <c r="B209" s="4" t="s">
        <f>=HYPERLINK("https://www.leilaoonline.com.br/lote/detalhe/262598", "APROX. 100 PALETES; (LANCE POR UNIDADE). - S/FR. - LOC. ZANIN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1,00</t>
        </is>
      </c>
      <c r="F209" s="4" t="inlineStr">
        <is>
          <t>0.10</t>
        </is>
      </c>
    </row>
    <row collapsed="false" customFormat="false" customHeight="false" hidden="false" ht="12.1" outlineLevel="0" r="210">
      <c r="A210" s="5" t="s">
        <f>=HYPERLINK("https://www.leilaoonline.com.br/lote/detalhe/262599", "32279")</f>
      </c>
      <c r="B210" s="4" t="s">
        <f>=HYPERLINK("https://www.leilaoonline.com.br/lote/detalhe/262599", "SUBSOLADOR; ANO 2012. - FR48104. - LOC. IPAUSSU")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=HYPERLINK("https://www.leilaoonline.com.br/lote/detalhe/262600", "32282")</f>
      </c>
      <c r="B211" s="4" t="s">
        <f>=HYPERLINK("https://www.leilaoonline.com.br/lote/detalhe/262600", "  20 BOMBAS COSTAL DE 20LTS; MARCA JACTO - SUCATEADAS. - S/FR. - LOC. IPAUSSU")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=HYPERLINK("https://www.leilaoonline.com.br/lote/detalhe/262602", "32284")</f>
      </c>
      <c r="B212" s="4" t="s">
        <f>=HYPERLINK("https://www.leilaoonline.com.br/lote/detalhe/262602", "RESERVATÓRIO PARA IMPLEMENTO AGRÍCOLA 550 LTS. - S/FR. - LOC. IPAUSSU")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=HYPERLINK("https://www.leilaoonline.com.br/lote/detalhe/263521", "32294")</f>
      </c>
      <c r="B213" s="4" t="s">
        <f>=HYPERLINK("https://www.leilaoonline.com.br/lote/detalhe/263521", " LOTE DE EQUIPAMENTOS LABORATORIO;REFRATÔMETRO MODELO AO MARK II 10483;  AGITADOR DE SOLUÇÕES  AP56; AGITADOR VORTEX AP-56/1;  ANALISADOR NIRFLEX SOLIDS; CENTRÍFUGA DE BANCADA MSEUK. -PAT. 315034-267387-197307-267382-173821. - LOC. COSTA PINTO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=HYPERLINK("https://www.leilaoonline.com.br/lote/detalhe/262606", "33202")</f>
      </c>
      <c r="B214" s="4" t="s">
        <f>=HYPERLINK("https://www.leilaoonline.com.br/lote/detalhe/262606", " REBOQUE FNC FRUEHAUF; ANO 1986/1986; AZUL; COM CARRETEL HIDRO ROLL. - FR81931/FR88924. - LOC. GASA (MODAL) 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=HYPERLINK("https://www.leilaoonline.com.br/lote/detalhe/264480", "33339")</f>
      </c>
      <c r="B215" s="4" t="s">
        <f>=HYPERLINK("https://www.leilaoonline.com.br/lote/detalhe/264480", "TRATOR AGRI PNEU 240CV A TANO; ANO 2014. - FR90958. - LOC. GASA")</f>
      </c>
      <c r="C215" s="4" t="inlineStr">
        <is>
          <t>Não vendido</t>
        </is>
      </c>
      <c r="D215" s="4" t="inlineStr">
        <is>
          <t>21</t>
        </is>
      </c>
      <c r="E215" s="5" t="inlineStr">
        <is>
          <t>45.000,00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=HYPERLINK("https://www.leilaoonline.com.br/lote/detalhe/262736", "33413")</f>
      </c>
      <c r="B216" s="4" t="s">
        <f>=HYPERLINK("https://www.leilaoonline.com.br/lote/detalhe/262736", "COLHEDORA JOHN DEERE 3522. - ANO 2013 - FR9002021. - LOC. RIO BRILHANTE")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=HYPERLINK("https://www.leilaoonline.com.br/lote/detalhe/263063", "33559")</f>
      </c>
      <c r="B217" s="4" t="s">
        <f>=HYPERLINK("https://www.leilaoonline.com.br/lote/detalhe/263063", "PLANTADORA DE CANA ATA PCP 1102. ANO 2014 - FR92829. - LOC. JUNQUEIRA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=HYPERLINK("https://www.leilaoonline.com.br/lote/detalhe/262628", "33560")</f>
      </c>
      <c r="B218" s="4" t="s">
        <f>=HYPERLINK("https://www.leilaoonline.com.br/lote/detalhe/262628", " PLANTADORA CANA TMA 2 LINHAS; ANO 2014. - FR92867. - LOC. JUNQUEIRA")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=HYPERLINK("https://www.leilaoonline.com.br/lote/detalhe/262596", "33601")</f>
      </c>
      <c r="B219" s="4" t="s">
        <f>=HYPERLINK("https://www.leilaoonline.com.br/lote/detalhe/262596",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=HYPERLINK("https://www.leilaoonline.com.br/lote/detalhe/262619", "33823")</f>
      </c>
      <c r="B220" s="4" t="s">
        <f>=HYPERLINK("https://www.leilaoonline.com.br/lote/detalhe/262619", "PREPARADOR DE SOLO PENTA LIPOW; ANO 2014. - FR11003758. - LOC. VALE DO ROSÁRIO")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=HYPERLINK("https://www.leilaoonline.com.br/lote/detalhe/262627", "33833")</f>
      </c>
      <c r="B221" s="4" t="s">
        <f>=HYPERLINK("https://www.leilaoonline.com.br/lote/detalhe/262627", " DISTRIBUIDOR TORTA FILTRO E ADUBO DMB; ANO 2016. - FR11003810. - LOC. VALE DO ROSÁRIO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=HYPERLINK("https://www.leilaoonline.com.br/lote/detalhe/263680", "34033")</f>
      </c>
      <c r="B222" s="4" t="s">
        <f>=HYPERLINK("https://www.leilaoonline.com.br/lote/detalhe/263680", " APROX. 95.000 FRASCOS 500ML 68MM 2,4CM S TAMP BOC ROSC / TAMPAS P FR PP NAT CIRC S LOG. - S/FR. - LOC. BOM RETIRO")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2026-06-18T23:30:24.00Z</dcterms:created>
  <dc:creator>Tellks Tecnologia</dc:creator>
  <cp:revision>0</cp:revision>
</cp:coreProperties>
</file>