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BARCAÇA - 3 PIER - 36 CAMINHÕES - 30 TRATORES - 37 REBOQUES -GERADORES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=HYPERLINK("https://www.leilaoonline.com.br/lote/detalhe/272381", "1055")</f>
      </c>
      <c r="B11" s="4" t="s">
        <f>=HYPERLINK("https://www.leilaoonline.com.br/lote/detalhe/272381", "SUCATA DE PNEUS. - S/FR. - LOC. VALE DO ROSÁRIO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=HYPERLINK("https://www.leilaoonline.com.br/lote/detalhe/272363", "1091")</f>
      </c>
      <c r="B12" s="4" t="s">
        <f>=HYPERLINK("https://www.leilaoonline.com.br/lote/detalhe/272363", "VEJA VÍDEO!!! TRATOR JOHN DEERE 7225J; ANO 2016. - FR100755. - (PÁTIO DESINVESTIMENTO) - LOC. GASA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=HYPERLINK("https://www.leilaoonline.com.br/lote/detalhe/272386", "1173")</f>
      </c>
      <c r="B13" s="4" t="s">
        <f>=HYPERLINK("https://www.leilaoonline.com.br/lote/detalhe/272386", "EMPURRADOR VII - (ESTALEIRO). - S/FR. - LOC. DIAMANTE")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=HYPERLINK("https://www.leilaoonline.com.br/lote/detalhe/272387", "1174")</f>
      </c>
      <c r="B14" s="4" t="s">
        <f>=HYPERLINK("https://www.leilaoonline.com.br/lote/detalhe/272387", "EMPURRADOR VI -(ESTALEIRO). - S/FR. -  LOC. DIAMANTE")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=HYPERLINK("https://www.leilaoonline.com.br/lote/detalhe/272869", "1176")</f>
      </c>
      <c r="B15" s="4" t="s">
        <f>=HYPERLINK("https://www.leilaoonline.com.br/lote/detalhe/272869", "BARCAÇA ÁGUA SANTA - FR70162 - (ESTALEIRO). -  LOC. DIAMANTE")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330.000,00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=HYPERLINK("https://www.leilaoonline.com.br/lote/detalhe/272391", "1183")</f>
      </c>
      <c r="B16" s="4" t="s">
        <f>=HYPERLINK("https://www.leilaoonline.com.br/lote/detalhe/272391", "REBOQUE FACCHINI RF CA; ANO 2007/2007; CINZA; (TRANSBORDO ANTONIOSI 12 TON). - FR17380/98847. - (PÁTIO DESINVESTIMENTO). - LOC. DIAMANTE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=HYPERLINK("https://www.leilaoonline.com.br/lote/detalhe/272392", "1184")</f>
      </c>
      <c r="B17" s="4" t="s">
        <f>=HYPERLINK("https://www.leilaoonline.com.br/lote/detalhe/272392", "REBOQUE TANQUE FIBRA; (VENDA SEM DOCUMENTAÇÃO). - FR96003. - (PATIO DESINVESTIMENTO). - LOC.DIAMANTE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=HYPERLINK("https://www.leilaoonline.com.br/lote/detalhe/272393", "1185")</f>
      </c>
      <c r="B18" s="4" t="s">
        <f>=HYPERLINK("https://www.leilaoonline.com.br/lote/detalhe/272393", "TRATOR VALTRA BH 210; ANO 2014. - FR100735. - (PÁTIO DESINVESTIMENTO). -  LOC. DIAMANTE")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=HYPERLINK("https://www.leilaoonline.com.br/lote/detalhe/272926", "1187")</f>
      </c>
      <c r="B19" s="4" t="s">
        <f>=HYPERLINK("https://www.leilaoonline.com.br/lote/detalhe/272926", "SEMI REBOQUE SOUFER CFE 2E; ANO 2011/2012; CINZA; (ÁREA DE VIVÊNCIA). - FR103985. - (PÁTIO DESINVESTIMENTO). - LOC. DIAMANTE 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21.500,00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=HYPERLINK("https://www.leilaoonline.com.br/lote/detalhe/273269", "1194")</f>
      </c>
      <c r="B20" s="4" t="s">
        <f>=HYPERLINK("https://www.leilaoonline.com.br/lote/detalhe/273269", "GRADE 10 DISCOS. - FR4445182. - (PÁTIO DESINVESTIMENTO). - LOC. DIAMANTE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=HYPERLINK("https://www.leilaoonline.com.br/lote/detalhe/274133", "1216")</f>
      </c>
      <c r="B21" s="4" t="s">
        <f>=HYPERLINK("https://www.leilaoonline.com.br/lote/detalhe/274133", "SUPER CULTIVADOR ADUBADE DMB. - ANO 2010 - FR7003085. - (PÁTIO DESINVESTIMENTO) - LOC. LEME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=HYPERLINK("https://www.leilaoonline.com.br/lote/detalhe/274132", "1222")</f>
      </c>
      <c r="B22" s="4" t="s">
        <f>=HYPERLINK("https://www.leilaoonline.com.br/lote/detalhe/274132", "SUPER CULTIVADOR ADUBADE DMB 2L SÉRIE 74380; ANO 2010. - FR17185. - (PÁTIO DESINVESTIMENTO) - LOC. LEME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=HYPERLINK("https://www.leilaoonline.com.br/lote/detalhe/272384", "1223")</f>
      </c>
      <c r="B23" s="4" t="s">
        <f>=HYPERLINK("https://www.leilaoonline.com.br/lote/detalhe/272384", "REBOQUE SERNAUTO 001 VIVÊNCIA; ANO 2011/2011; AZUL. - FR7004034. - (PÁTIO DESINVESTIMENTO) - LOC. LEME")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=HYPERLINK("https://www.leilaoonline.com.br/lote/detalhe/272374", "1224")</f>
      </c>
      <c r="B24" s="4" t="s">
        <f>=HYPERLINK("https://www.leilaoonline.com.br/lote/detalhe/272374", "CARRETINHA ÁREA DE VIVÊNCIA . - S/FR. - (PÁTIO DESINVESTIMENTO) - LOC. LEME")</f>
      </c>
      <c r="C24" s="4" t="inlineStr">
        <is>
          <t>Vendido</t>
        </is>
      </c>
      <c r="D24" s="4" t="inlineStr">
        <is>
          <t>5</t>
        </is>
      </c>
      <c r="E24" s="5" t="inlineStr">
        <is>
          <t>3.600,00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=HYPERLINK("https://www.leilaoonline.com.br/lote/detalhe/275413", "1229")</f>
      </c>
      <c r="B25" s="4" t="s">
        <f>=HYPERLINK("https://www.leilaoonline.com.br/lote/detalhe/275413", "SEMI REBOQUE (VENDA SEM DOCUMENTAÇÃO) (VENDA SEM RODAS E SEM PNEUS) - FR9004685 - (PÁTIO DESINVESTIMENTO) - LOC. LEME")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=HYPERLINK("https://www.leilaoonline.com.br/lote/detalhe/275414", "1230")</f>
      </c>
      <c r="B26" s="4" t="s">
        <f>=HYPERLINK("https://www.leilaoonline.com.br/lote/detalhe/275414", "REBOQUE 12,5 METROS (VENDA SEM DOCUMENTAÇÃO) (VENDA SEM RODAS E SEM PNEUS) - FR9004722 - (PÁTIO DESINVESTIMENTO) - LOC. LEME")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=HYPERLINK("https://www.leilaoonline.com.br/lote/detalhe/274768", "1234")</f>
      </c>
      <c r="B27" s="4" t="s">
        <f>=HYPERLINK("https://www.leilaoonline.com.br/lote/detalhe/274768", "SEMI REBOQUE FACCHINI SRF BT; ANO 2006/2006; CINZA. - FR7044078. - (PÁTIO APOIO) - LOC. LEME")</f>
      </c>
      <c r="C27" s="4" t="inlineStr">
        <is>
          <t>Vendido</t>
        </is>
      </c>
      <c r="D27" s="4" t="inlineStr">
        <is>
          <t>34</t>
        </is>
      </c>
      <c r="E27" s="5" t="inlineStr">
        <is>
          <t>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=HYPERLINK("https://www.leilaoonline.com.br/lote/detalhe/272408", "1248")</f>
      </c>
      <c r="B28" s="4" t="s">
        <f>=HYPERLINK("https://www.leilaoonline.com.br/lote/detalhe/272408", "REBOQUE CAMAQ; ANO 1991/1991; LARANJA; (TRANSBORDO ANTONIOSI) - FR121095 /182340 - (VENDA SOMENTE PARA COMPRADORES DO ESTADO DE SÃO PAULO) - LOC. JUNQUEIRA")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=HYPERLINK("https://www.leilaoonline.com.br/lote/detalhe/275407", "1270")</f>
      </c>
      <c r="B29" s="4" t="s">
        <f>=HYPERLINK("https://www.leilaoonline.com.br/lote/detalhe/275407", "TRATOR VALTRA BH 210I 4x4, ANO 2014 - FR100722 - (LOCAL PORTARIA) - LOC. LEME")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121.000,00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=HYPERLINK("https://www.leilaoonline.com.br/lote/detalhe/275412", "1271")</f>
      </c>
      <c r="B30" s="4" t="s">
        <f>=HYPERLINK("https://www.leilaoonline.com.br/lote/detalhe/275412", "TRATOR VALTRA BH 210I 4x4, ANO 2014 - FR81538 - (LOCAL PORTARIA) - LOC. LEME")</f>
      </c>
      <c r="C30" s="4" t="inlineStr">
        <is>
          <t>Vendido</t>
        </is>
      </c>
      <c r="D30" s="4" t="inlineStr">
        <is>
          <t>41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=HYPERLINK("https://www.leilaoonline.com.br/lote/detalhe/275410", "1272")</f>
      </c>
      <c r="B31" s="4" t="s">
        <f>=HYPERLINK("https://www.leilaoonline.com.br/lote/detalhe/275410", "ELIM. SOQUEIRA AGRO MATÃO, ANO 2019 - FR134161 - (LOC. PÁTIO AGRÍCOLA) - LOC. LEME")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=HYPERLINK("https://www.leilaoonline.com.br/lote/detalhe/275409", "1273")</f>
      </c>
      <c r="B32" s="4" t="s">
        <f>=HYPERLINK("https://www.leilaoonline.com.br/lote/detalhe/275409", "TRATOR VALTRA BH 210I 4x4, ANO 2014 - FR106668 - (LOCAL PORTARIA) - LOC. LEME")</f>
      </c>
      <c r="C32" s="4" t="inlineStr">
        <is>
          <t>Vendido</t>
        </is>
      </c>
      <c r="D32" s="4" t="inlineStr">
        <is>
          <t>52</t>
        </is>
      </c>
      <c r="E32" s="5" t="inlineStr">
        <is>
          <t>152.000,00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=HYPERLINK("https://www.leilaoonline.com.br/lote/detalhe/274907", "1274")</f>
      </c>
      <c r="B33" s="4" t="s">
        <f>=HYPERLINK("https://www.leilaoonline.com.br/lote/detalhe/274907", "CARRETA TRANSPORTE TUBOS; ANO 2016. - FR25660. - (PÁTIO DESINVESTIMENTO) - LOC. BOM RETIRO 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=HYPERLINK("https://www.leilaoonline.com.br/lote/detalhe/274905", "1275")</f>
      </c>
      <c r="B34" s="4" t="s">
        <f>=HYPERLINK("https://www.leilaoonline.com.br/lote/detalhe/274905", "MOTO BOMBA MWM D229/6; ANO 2006. - FR139405. - (PÁTIO DESINVESTIMENTO) - LOC. BOM RETIRO ")</f>
      </c>
      <c r="C34" s="4" t="inlineStr">
        <is>
          <t>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=HYPERLINK("https://www.leilaoonline.com.br/lote/detalhe/274906", "1276")</f>
      </c>
      <c r="B35" s="4" t="s">
        <f>=HYPERLINK("https://www.leilaoonline.com.br/lote/detalhe/274906", "CARRETA TRANSPORTE TUBOS; ANO 2008. - FR67142. - (PÁTIO DESINVESTIMENTO) - LOC. BOM RETIRO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=HYPERLINK("https://www.leilaoonline.com.br/lote/detalhe/274899", "1277")</f>
      </c>
      <c r="B36" s="4" t="s">
        <f>=HYPERLINK("https://www.leilaoonline.com.br/lote/detalhe/274899", "CAMINHÃO SCANIA R113 E 6X4 360; ANO 1993/1993; BRANCA. - FR52841. - (PÁTIO DESINVESTIMENTO) - LOC. BOM RETIRO ")</f>
      </c>
      <c r="C36" s="4" t="inlineStr">
        <is>
          <t>Vendido</t>
        </is>
      </c>
      <c r="D36" s="4" t="inlineStr">
        <is>
          <t>69</t>
        </is>
      </c>
      <c r="E36" s="5" t="inlineStr">
        <is>
          <t>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=HYPERLINK("https://www.leilaoonline.com.br/lote/detalhe/274858", "1279")</f>
      </c>
      <c r="B37" s="4" t="s">
        <f>=HYPERLINK("https://www.leilaoonline.com.br/lote/detalhe/274858", "CAMINHÃO VOLVO N10 XHT; ANO 1986/1986; BRANCA. - FR34077. - (VENDA SOMENTE PARA COMPRADORES DO ESTADO DE SÃO PAULO) - (PÁTIO DESINVESTIMENTO) - LOC. BOM RETIRO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=HYPERLINK("https://www.leilaoonline.com.br/lote/detalhe/274859", "1280")</f>
      </c>
      <c r="B38" s="4" t="s">
        <f>=HYPERLINK("https://www.leilaoonline.com.br/lote/detalhe/274859", "CAMINHÃO MERCEDES BENZ L 2213; ANO 1977/1977; BRANCA. - FR52207. - (VENDA SOMENTE PARA COMPRADORES DO ESTADO DE SÃO PAULO) - (PÁTIO DESINVESTIMENTO) - LOC. BOM RETIRO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=HYPERLINK("https://www.leilaoonline.com.br/lote/detalhe/274884", "1283")</f>
      </c>
      <c r="B39" s="4" t="s">
        <f>=HYPERLINK("https://www.leilaoonline.com.br/lote/detalhe/274884", "CAMINHÃO MERCEDES BENZ L 2213; ANO 1981/1981; BRANCA. -  FR52232. - (VENDA SOMENTE PARA COMPRADORES DO ESTADO DE SÃO PAULO) - (PÁTIO DESINVESTIMENTO) - LOC. BOM RETIRO 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=HYPERLINK("https://www.leilaoonline.com.br/lote/detalhe/274886", "1285")</f>
      </c>
      <c r="B40" s="4" t="s">
        <f>=HYPERLINK("https://www.leilaoonline.com.br/lote/detalhe/274886", "CAMINHÃO MERCEDES BENZ L 2220; ANO 1987/1987; BRANCA. - FR52473. - (VENDA SOMENTE PARA COMPRADORES DO ESTADO DE SÃO PAULO) - (PÁTIO DESINVESTIMENTO) - LOC. BOM RETIRO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=HYPERLINK("https://www.leilaoonline.com.br/lote/detalhe/274887", "1286")</f>
      </c>
      <c r="B41" s="4" t="s">
        <f>=HYPERLINK("https://www.leilaoonline.com.br/lote/detalhe/274887", "CAMINHÃO MERCEDES BENZ L 2220; ANO 1987/1987; BRANCA. - FR52476. - (VENDA SOMENTE PARA COMPRADORES DO ESTADO DE SÃO PAULO) -  (PÁTIO DESINVESTIMENTO) - LOC. BOM RETIRO")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29.000,00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=HYPERLINK("https://www.leilaoonline.com.br/lote/detalhe/274888", "1287")</f>
      </c>
      <c r="B42" s="4" t="s">
        <f>=HYPERLINK("https://www.leilaoonline.com.br/lote/detalhe/274888", "CAMINHÃO MERCEDES BENZ L 2219; ANO 1981/1981; BRANCA. - FR52433. - (VENDA SOMENTE PARA COMPRADORES DO ESTADO DE SÃO PAULO) -  (PÁTIO DESINVESTIMENTO) - LOC. BOM RETIRO 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=HYPERLINK("https://www.leilaoonline.com.br/lote/detalhe/274889", "1288")</f>
      </c>
      <c r="B43" s="4" t="s">
        <f>=HYPERLINK("https://www.leilaoonline.com.br/lote/detalhe/274889", "CAMINHÃO MERCEDES BENZ L 1513; ANO 1977/1977; BRANCA. - FR52303. - (VENDA SOMENTE PARA COMPRADORES DO ESTADO DE SÃO PAULO) -  (PÁTIO DESINVESTIMENTO) - LOC. BOM RETIRO ")</f>
      </c>
      <c r="C43" s="4" t="inlineStr">
        <is>
          <t>Vendido</t>
        </is>
      </c>
      <c r="D43" s="4" t="inlineStr">
        <is>
          <t>11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=HYPERLINK("https://www.leilaoonline.com.br/lote/detalhe/274893", "1290")</f>
      </c>
      <c r="B44" s="4" t="s">
        <f>=HYPERLINK("https://www.leilaoonline.com.br/lote/detalhe/274893", "CAMINHÃO MERCEDES BENZ L 2213; ANO 1980/1980; BRANCA. - FR59880. - (VENDA SOMENTE PARA COMPRADORES DO ESTADO DE SÃO PAULO) - (PÁTIO DESINVESTIMENTO) - LOC. BOM RETIRO ")</f>
      </c>
      <c r="C44" s="4" t="inlineStr">
        <is>
          <t>Vendido</t>
        </is>
      </c>
      <c r="D44" s="4" t="inlineStr">
        <is>
          <t>23</t>
        </is>
      </c>
      <c r="E44" s="5" t="inlineStr">
        <is>
          <t>32.000,00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=HYPERLINK("https://www.leilaoonline.com.br/lote/detalhe/274855", "1293")</f>
      </c>
      <c r="B45" s="4" t="s">
        <f>=HYPERLINK("https://www.leilaoonline.com.br/lote/detalhe/274855", "DOLLY CARRETA. - ANO 1994 - FR22603. - (VENDA SEM DOCUMENTAÇÃO) - (PÁTIO DESINVESTIMENTO) - LOC. BOM RETIRO")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=HYPERLINK("https://www.leilaoonline.com.br/lote/detalhe/274913", "1295")</f>
      </c>
      <c r="B46" s="4" t="s">
        <f>=HYPERLINK("https://www.leilaoonline.com.br/lote/detalhe/274913", "ÔNIBUS MERCEDES BENZ OF 1620; ANO 1995/1995; VERDE. - FR139215. - (LOCAL BORRACHARIA) -  LOC. SÃO FRANCISCO")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=HYPERLINK("https://www.leilaoonline.com.br/lote/detalhe/274909", "1297")</f>
      </c>
      <c r="B47" s="4" t="s">
        <f>=HYPERLINK("https://www.leilaoonline.com.br/lote/detalhe/274909", "CAMINHÃO MERCEDES BENZ L 2213; ANO 1977/1977; BRANCA. - (COMBOIO ANO 2012) - FR64038/FR67335. - (VENDA SOMENTE PARA COMPRADORES DO ESTADO DE SÃO PAULO) -(PERTO ALMOXARIFADO) - LOC. RAFARD")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=HYPERLINK("https://www.leilaoonline.com.br/lote/detalhe/274911", "1298")</f>
      </c>
      <c r="B48" s="4" t="s">
        <f>=HYPERLINK("https://www.leilaoonline.com.br/lote/detalhe/274911", "ÔNIBUS MERCEDES BENZ OF 1315; ANO 1991/1991; AZUL. - FR139218. - (LOC. PÁTIO APOIO) - LOC. COSTA PINTO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=HYPERLINK("https://www.leilaoonline.com.br/lote/detalhe/272398", "1328")</f>
      </c>
      <c r="B49" s="4" t="s">
        <f>=HYPERLINK("https://www.leilaoonline.com.br/lote/detalhe/272398", "COLHEDORA JOHN DEERE 3522. - ANO 2012 - FR23625 - BONFIM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=HYPERLINK("https://www.leilaoonline.com.br/lote/detalhe/272399", "1331")</f>
      </c>
      <c r="B50" s="4" t="s">
        <f>=HYPERLINK("https://www.leilaoonline.com.br/lote/detalhe/272399", "TRATOR JOHN DEERE 7225 J; ANO 2016; ( SEM MOTOR). - FR115718. - LOC. BONFIM")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=HYPERLINK("https://www.leilaoonline.com.br/lote/detalhe/274587", "1335")</f>
      </c>
      <c r="B51" s="4" t="s">
        <f>=HYPERLINK("https://www.leilaoonline.com.br/lote/detalhe/274587", "CHEVROLET/S10 LS FD2; ANO 2014/2014; BRANCA; ÁLCOOL/GASOLINA - FR95204. -  LOC. BARRA ")</f>
      </c>
      <c r="C51" s="4" t="inlineStr">
        <is>
          <t>Vendido</t>
        </is>
      </c>
      <c r="D51" s="4" t="inlineStr">
        <is>
          <t>34</t>
        </is>
      </c>
      <c r="E51" s="5" t="inlineStr">
        <is>
          <t>48.000,00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=HYPERLINK("https://www.leilaoonline.com.br/lote/detalhe/274176", "1336")</f>
      </c>
      <c r="B52" s="4" t="s">
        <f>=HYPERLINK("https://www.leilaoonline.com.br/lote/detalhe/274176", "MOTOR,  REDUTOR, BASE . - S/FR. -  LOC. BARRA 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=HYPERLINK("https://www.leilaoonline.com.br/lote/detalhe/274629", "1337")</f>
      </c>
      <c r="B53" s="4" t="s">
        <f>=HYPERLINK("https://www.leilaoonline.com.br/lote/detalhe/274629", "REBOQUE RODOVIÁRIA; ANO 1984/1984. - FR96501. - (DE FRENTE PATIO DESINVESTIMENTO). - LOC. BARRA 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=HYPERLINK("https://www.leilaoonline.com.br/lote/detalhe/274659", "1338")</f>
      </c>
      <c r="B54" s="4" t="s">
        <f>=HYPERLINK("https://www.leilaoonline.com.br/lote/detalhe/274659", "SEMI REBOQUE TRIELHT POWER 2E; ANO 2012/2012; CINZA. - FR164188. - (DE FRENTE PATIO DESINVESTIMENTO). -LOC. BARRA")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=HYPERLINK("https://www.leilaoonline.com.br/lote/detalhe/274178", "1339")</f>
      </c>
      <c r="B55" s="4" t="s">
        <f>=HYPERLINK("https://www.leilaoonline.com.br/lote/detalhe/274178", "COLHEDORA JONH DEERE 3520. - ANO 2011 - FR163631. - LOC. BARRA 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=HYPERLINK("https://www.leilaoonline.com.br/lote/detalhe/274179", "1340")</f>
      </c>
      <c r="B56" s="4" t="s">
        <f>=HYPERLINK("https://www.leilaoonline.com.br/lote/detalhe/274179", "CARROCERIA TRANSBORDO ANTONIOSI ATA 12000 - ANO 2010 - S/FR. - (AGRÍCOLA ATRAS DO DESINVESTIMENTO). - LOC. BARRA 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=HYPERLINK("https://www.leilaoonline.com.br/lote/detalhe/274181", "1341")</f>
      </c>
      <c r="B57" s="4" t="s">
        <f>=HYPERLINK("https://www.leilaoonline.com.br/lote/detalhe/274181", "SUCATA DE MÓVEIS, UTENSILIOS; (DIVISÓRIAS, 20 PORTAS, 10 ARMÁRIOS, 10 MESAS, 09 FRIGOBAR/GELADEIRA, 02 MESAS DE PING PONG, 02 BEBEDOUROS, 09 PEÇAS DE RESTAURANTE, 20 CADEIRAS, 01 ENCADERNADORA E 01  PLASTIFICADORA). - S/FR. - (CASA DE HOSPEDES). - LOC. BARRA 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=HYPERLINK("https://www.leilaoonline.com.br/lote/detalhe/274182", "1342")</f>
      </c>
      <c r="B58" s="4" t="s">
        <f>=HYPERLINK("https://www.leilaoonline.com.br/lote/detalhe/274182", "12 TUBOS MEDINDO APROX. 4 POL X 3,5 METROS E  GUARDA CORPO. - S/FR. - (CASA DE HOSPEDES). - LOC. BARRA 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=HYPERLINK("https://www.leilaoonline.com.br/lote/detalhe/274183", "1343")</f>
      </c>
      <c r="B59" s="4" t="s">
        <f>=HYPERLINK("https://www.leilaoonline.com.br/lote/detalhe/274183", "COLHEDORA JOHN DEERE CH570. - ANO 2017 - FR360916. - (PÁTIO DESINVESTIMENTO). - LOC. PARAISO ")</f>
      </c>
      <c r="C59" s="4" t="inlineStr">
        <is>
          <t>Não vendido</t>
        </is>
      </c>
      <c r="D59" s="4" t="inlineStr">
        <is>
          <t>59</t>
        </is>
      </c>
      <c r="E59" s="5" t="inlineStr">
        <is>
          <t>91.000,00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=HYPERLINK("https://www.leilaoonline.com.br/lote/detalhe/274184", "1344")</f>
      </c>
      <c r="B60" s="4" t="s">
        <f>=HYPERLINK("https://www.leilaoonline.com.br/lote/detalhe/274184", "COLHEDORA JOHN DEERE 3520 - ANO 2015 - FR11802178. - (PÁTIO DESINVESTIMENTO). -  LOC. PARAISO 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61.000,00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=HYPERLINK("https://www.leilaoonline.com.br/lote/detalhe/274186", "1345")</f>
      </c>
      <c r="B61" s="4" t="s">
        <f>=HYPERLINK("https://www.leilaoonline.com.br/lote/detalhe/274186", "TRATOR CASE MAGNUM 260; ANO 2017. - FR20365. -  (PÁTIO DE DESINVESTIMENTO). -  LOC. PARAISO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=HYPERLINK("https://www.leilaoonline.com.br/lote/detalhe/274192", "1346")</f>
      </c>
      <c r="B62" s="4" t="s">
        <f>=HYPERLINK("https://www.leilaoonline.com.br/lote/detalhe/274192", "DETECTOR DE METAL. - PAT. 244947. - (PÁTIO DE DESINVESTIMENTO)LOC. PARAISO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=HYPERLINK("https://www.leilaoonline.com.br/lote/detalhe/274198", "1347")</f>
      </c>
      <c r="B63" s="4" t="s">
        <f>=HYPERLINK("https://www.leilaoonline.com.br/lote/detalhe/274198", "02 PALLETES C/ APROX. 30 ATUADORES VALVULAS, 01 TRANSFORMADOR, 1 MOTOR WEG, 01 PALLETE C/ ANEL DE BORRACHA APROX. 20 PÇS. - S/FR. - (PÁTIO DE DESINVESTIMENTO). -  LOC. PARAISO 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=HYPERLINK("https://www.leilaoonline.com.br/lote/detalhe/274766", "1349")</f>
      </c>
      <c r="B64" s="4" t="s">
        <f>=HYPERLINK("https://www.leilaoonline.com.br/lote/detalhe/274766", "CAMINHÃO VOLKSWAGEN 26.280 CRM 6X4; ANO 2013/2013; BRANCA. - FR92334. - (PATIO DESINVESTIMENTO). -  LOC. SANTA CANDIDA")</f>
      </c>
      <c r="C64" s="4" t="inlineStr">
        <is>
          <t>Não vendido</t>
        </is>
      </c>
      <c r="D64" s="4" t="inlineStr">
        <is>
          <t>121</t>
        </is>
      </c>
      <c r="E64" s="5" t="inlineStr">
        <is>
          <t>183.000,00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=HYPERLINK("https://www.leilaoonline.com.br/lote/detalhe/274199", "1350")</f>
      </c>
      <c r="B65" s="4" t="s">
        <f>=HYPERLINK("https://www.leilaoonline.com.br/lote/detalhe/274199", "APROX. 20 PEÇAS CONTENDO PORTAS, VIDROS E VITRÔS. - S/FR. - (PÁTIO DE DESINVESTIMENTO) - LOC. SANTA CANDIDA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=HYPERLINK("https://www.leilaoonline.com.br/lote/detalhe/274200", "1351")</f>
      </c>
      <c r="B66" s="4" t="s">
        <f>=HYPERLINK("https://www.leilaoonline.com.br/lote/detalhe/274200", "PNEUS E RODAS APROX. 32 UNIDADES. - S/FR. - (PÁTIO DE DESINVESTIMENTO). - LOC. SANTA CANDIDA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=HYPERLINK("https://www.leilaoonline.com.br/lote/detalhe/274201", "1352")</f>
      </c>
      <c r="B67" s="4" t="s">
        <f>=HYPERLINK("https://www.leilaoonline.com.br/lote/detalhe/274201", "TRATOR CASE 260 MAGNUM; ANO 2017; E 3 PALLETES C/ PEÇAS. - FR173338/20350. - (PÁTIO DE DESINVESTIMENTO). - LOC. SANTA CANDIDA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=HYPERLINK("https://www.leilaoonline.com.br/lote/detalhe/274202", "1353")</f>
      </c>
      <c r="B68" s="4" t="s">
        <f>=HYPERLINK("https://www.leilaoonline.com.br/lote/detalhe/274202", "TRATOR CASE 260 MAGNUM; ANO 2017. - FR20379. - (PÁTIO DE DESINVESTIMENTO). -  LOC. SANTA CANDIDA ")</f>
      </c>
      <c r="C68" s="4" t="inlineStr">
        <is>
          <t>Vendido</t>
        </is>
      </c>
      <c r="D68" s="4" t="inlineStr">
        <is>
          <t>26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=HYPERLINK("https://www.leilaoonline.com.br/lote/detalhe/274203", "1354")</f>
      </c>
      <c r="B69" s="4" t="s">
        <f>=HYPERLINK("https://www.leilaoonline.com.br/lote/detalhe/274203", "TRATOR CASE 260 MAGNUM; ANO 2017. - FR20348/20373. - (PÁTIO DE DESINVESTIMENTO). - LOC. SANTA CANDIDA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82.500,00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=HYPERLINK("https://www.leilaoonline.com.br/lote/detalhe/274204", "1356")</f>
      </c>
      <c r="B70" s="4" t="s">
        <f>=HYPERLINK("https://www.leilaoonline.com.br/lote/detalhe/274204", "02 CONDENSADORES FERRO E INOX. - S/FR. - (PÁTIO DE DESINVESTIMENTO). - LOC. SANTA CANDIDA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=HYPERLINK("https://www.leilaoonline.com.br/lote/detalhe/274206", "1357")</f>
      </c>
      <c r="B71" s="4" t="s">
        <f>=HYPERLINK("https://www.leilaoonline.com.br/lote/detalhe/274206", "02 CONDENSADORES FERRO E INOX. - S/FR. - (PÁTIO DE DESINVESTIMENTO). -  LOC. SANTA CANDIDA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=HYPERLINK("https://www.leilaoonline.com.br/lote/detalhe/274188", "1361")</f>
      </c>
      <c r="B72" s="4" t="s">
        <f>=HYPERLINK("https://www.leilaoonline.com.br/lote/detalhe/274188", "TRATOR CASE 260 MAGNUM; ANO 2017. - FR100026. - (OFICINA). -  LOC. DIAMANTE")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85.000,00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=HYPERLINK("https://www.leilaoonline.com.br/lote/detalhe/274189", "1362")</f>
      </c>
      <c r="B73" s="4" t="s">
        <f>=HYPERLINK("https://www.leilaoonline.com.br/lote/detalhe/274189", "TRATOR JONH DEERE 8260 R; ANO 2011. - FR102787. - (OFICINA). -  LOC. DIAMANTE ")</f>
      </c>
      <c r="C73" s="4" t="inlineStr">
        <is>
          <t>Vendido</t>
        </is>
      </c>
      <c r="D73" s="4" t="inlineStr">
        <is>
          <t>24</t>
        </is>
      </c>
      <c r="E73" s="5" t="inlineStr">
        <is>
          <t>137.500,00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=HYPERLINK("https://www.leilaoonline.com.br/lote/detalhe/274211", "1363")</f>
      </c>
      <c r="B74" s="4" t="s">
        <f>=HYPERLINK("https://www.leilaoonline.com.br/lote/detalhe/274211", "EMPURRADOR RAIZEN IV. - FR70034. - (ESTALEIRO). -  LOC. DIAMANTE 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650.000,00</t>
        </is>
      </c>
      <c r="F74" s="4" t="inlineStr">
        <is>
          <t>10000.00</t>
        </is>
      </c>
    </row>
    <row collapsed="false" customFormat="false" customHeight="false" hidden="false" ht="12.1" outlineLevel="0" r="75">
      <c r="A75" s="5" t="s">
        <f>=HYPERLINK("https://www.leilaoonline.com.br/lote/detalhe/274769", "1364")</f>
      </c>
      <c r="B75" s="4" t="s">
        <f>=HYPERLINK("https://www.leilaoonline.com.br/lote/detalhe/274769", "CARRETA TRANSP. TUBO. - FR10003180. - LOC. CONTINENTAL ")</f>
      </c>
      <c r="C75" s="4" t="inlineStr">
        <is>
          <t>Vendido</t>
        </is>
      </c>
      <c r="D75" s="4" t="inlineStr">
        <is>
          <t>7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=HYPERLINK("https://www.leilaoonline.com.br/lote/detalhe/274925", "1365")</f>
      </c>
      <c r="B76" s="4" t="s">
        <f>=HYPERLINK("https://www.leilaoonline.com.br/lote/detalhe/274925", "ELIMINADOR DE SOQUEIRA. - FR13003185. - LOC. CONTINENTAL")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=HYPERLINK("https://www.leilaoonline.com.br/lote/detalhe/274968", "1366")</f>
      </c>
      <c r="B77" s="4" t="s">
        <f>=HYPERLINK("https://www.leilaoonline.com.br/lote/detalhe/274968", "SEMI REBOQUE RANDON SR CA; ANO 2003/2003; VERDE. - FR1004344. - LOC. CONTINENTAL ")</f>
      </c>
      <c r="C77" s="4" t="inlineStr">
        <is>
          <t>Vendido</t>
        </is>
      </c>
      <c r="D77" s="4" t="inlineStr">
        <is>
          <t>40</t>
        </is>
      </c>
      <c r="E77" s="5" t="inlineStr">
        <is>
          <t>31.500,00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=HYPERLINK("https://www.leilaoonline.com.br/lote/detalhe/274984", "1367")</f>
      </c>
      <c r="B78" s="4" t="s">
        <f>=HYPERLINK("https://www.leilaoonline.com.br/lote/detalhe/274984", "BAZUCA. - FR10003179. - LOC. CONTINENTAL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7.250,00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=HYPERLINK("https://www.leilaoonline.com.br/lote/detalhe/274985", "1368")</f>
      </c>
      <c r="B79" s="4" t="s">
        <f>=HYPERLINK("https://www.leilaoonline.com.br/lote/detalhe/274985", "GRADE CIVEMASA. - FR10003205. - LOC. CONTINENTAL ")</f>
      </c>
      <c r="C79" s="4" t="inlineStr">
        <is>
          <t>Não vendido</t>
        </is>
      </c>
      <c r="D79" s="4" t="inlineStr">
        <is>
          <t>52</t>
        </is>
      </c>
      <c r="E79" s="5" t="inlineStr">
        <is>
          <t>37.500,00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=HYPERLINK("https://www.leilaoonline.com.br/lote/detalhe/274986", "1369")</f>
      </c>
      <c r="B80" s="4" t="s">
        <f>=HYPERLINK("https://www.leilaoonline.com.br/lote/detalhe/274986", "APROX. 70 UNIDADES DE CONTAINER. - S/FR. - LOC. CONTINENTAL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=HYPERLINK("https://www.leilaoonline.com.br/lote/detalhe/274987", "1370")</f>
      </c>
      <c r="B81" s="4" t="s">
        <f>=HYPERLINK("https://www.leilaoonline.com.br/lote/detalhe/274987", "TANQUE HERBICAL. - S/FR. - LOC. CONTINENTAL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=HYPERLINK("https://www.leilaoonline.com.br/lote/detalhe/274988", "1371")</f>
      </c>
      <c r="B82" s="4" t="s">
        <f>=HYPERLINK("https://www.leilaoonline.com.br/lote/detalhe/274988", "APROX. 90 UNDS. TUBO E CONEXÕES DE FIBRA . - S/FR. - LOC. CONTINENTAL")</f>
      </c>
      <c r="C82" s="4" t="inlineStr">
        <is>
          <t>Vendido</t>
        </is>
      </c>
      <c r="D82" s="4" t="inlineStr">
        <is>
          <t>5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=HYPERLINK("https://www.leilaoonline.com.br/lote/detalhe/274989", "1372")</f>
      </c>
      <c r="B83" s="4" t="s">
        <f>=HYPERLINK("https://www.leilaoonline.com.br/lote/detalhe/274989", "ARÉA DE VIVÊNCIA. - FR10004194. - LOC. CONTINENTAL ")</f>
      </c>
      <c r="C83" s="4" t="inlineStr">
        <is>
          <t>Vendido</t>
        </is>
      </c>
      <c r="D83" s="4" t="inlineStr">
        <is>
          <t>5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=HYPERLINK("https://www.leilaoonline.com.br/lote/detalhe/274990", "1373")</f>
      </c>
      <c r="B84" s="4" t="s">
        <f>=HYPERLINK("https://www.leilaoonline.com.br/lote/detalhe/274990", "TANQUE DE FIBRA (APROX.15.000LTS) . - S/FR. - LOC. CONTINENTAL")</f>
      </c>
      <c r="C84" s="4" t="inlineStr">
        <is>
          <t>Vendido</t>
        </is>
      </c>
      <c r="D84" s="4" t="inlineStr">
        <is>
          <t>5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=HYPERLINK("https://www.leilaoonline.com.br/lote/detalhe/274991", "1374")</f>
      </c>
      <c r="B85" s="4" t="s">
        <f>=HYPERLINK("https://www.leilaoonline.com.br/lote/detalhe/274991", "GRADE. - FR1003195. - LOC. CONTINENTAL ")</f>
      </c>
      <c r="C85" s="4" t="inlineStr">
        <is>
          <t>Não vendido</t>
        </is>
      </c>
      <c r="D85" s="4" t="inlineStr">
        <is>
          <t>85</t>
        </is>
      </c>
      <c r="E85" s="5" t="inlineStr">
        <is>
          <t>50.750,00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=HYPERLINK("https://www.leilaoonline.com.br/lote/detalhe/274992", "1375")</f>
      </c>
      <c r="B86" s="4" t="s">
        <f>=HYPERLINK("https://www.leilaoonline.com.br/lote/detalhe/274992", "ARÉA DE VIVÊNCIA. - FR10004185. - LOC. CONTINENTAL")</f>
      </c>
      <c r="C86" s="4" t="inlineStr">
        <is>
          <t>Vendido</t>
        </is>
      </c>
      <c r="D86" s="4" t="inlineStr">
        <is>
          <t>18</t>
        </is>
      </c>
      <c r="E86" s="5" t="inlineStr">
        <is>
          <t>5.750,00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=HYPERLINK("https://www.leilaoonline.com.br/lote/detalhe/274993", "1376")</f>
      </c>
      <c r="B87" s="4" t="s">
        <f>=HYPERLINK("https://www.leilaoonline.com.br/lote/detalhe/274993", "SEMI REBOQUE SERGOMEL SRB 2E; ANO 2014/2014; CINZA. - FR140500. - LOC. CONTINENTAL 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77.000,00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=HYPERLINK("https://www.leilaoonline.com.br/lote/detalhe/274995", "1377")</f>
      </c>
      <c r="B88" s="4" t="s">
        <f>=HYPERLINK("https://www.leilaoonline.com.br/lote/detalhe/274995", "SEMI REBOQUE SERGOMEL SRB 2E; ANO 2014/2014; CINZA. - FR97999. - LOC. CONTINENTAL ")</f>
      </c>
      <c r="C88" s="4" t="inlineStr">
        <is>
          <t>Não vendido</t>
        </is>
      </c>
      <c r="D88" s="4" t="inlineStr">
        <is>
          <t>50</t>
        </is>
      </c>
      <c r="E88" s="5" t="inlineStr">
        <is>
          <t>77.000,00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=HYPERLINK("https://www.leilaoonline.com.br/lote/detalhe/274996", "1378")</f>
      </c>
      <c r="B89" s="4" t="s">
        <f>=HYPERLINK("https://www.leilaoonline.com.br/lote/detalhe/274996", "01 FORNO MUFLA, 02 PICADOR. - S/FR. - LOC. CONTINENTAL 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=HYPERLINK("https://www.leilaoonline.com.br/lote/detalhe/274998", "1379")</f>
      </c>
      <c r="B90" s="4" t="s">
        <f>=HYPERLINK("https://www.leilaoonline.com.br/lote/detalhe/274998", "ELIMINADOR SOQUEIRA. - FR20914. - LOC. CONTINENTAL")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=HYPERLINK("https://www.leilaoonline.com.br/lote/detalhe/274999", "1380")</f>
      </c>
      <c r="B91" s="4" t="s">
        <f>=HYPERLINK("https://www.leilaoonline.com.br/lote/detalhe/274999", "ELIMINADOR DE SOQUEIRA. - FR140064. - LOC. CONTINENTAL")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=HYPERLINK("https://www.leilaoonline.com.br/lote/detalhe/275000", "1381")</f>
      </c>
      <c r="B92" s="4" t="s">
        <f>=HYPERLINK("https://www.leilaoonline.com.br/lote/detalhe/275000", "COMPRESSOR CHIAPERINI . - S/FR. - LOC. CONTINENTAL ")</f>
      </c>
      <c r="C92" s="4" t="inlineStr">
        <is>
          <t>Vendido</t>
        </is>
      </c>
      <c r="D92" s="4" t="inlineStr">
        <is>
          <t>8</t>
        </is>
      </c>
      <c r="E92" s="5" t="inlineStr">
        <is>
          <t>2.750,00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=HYPERLINK("https://www.leilaoonline.com.br/lote/detalhe/275001", "1382")</f>
      </c>
      <c r="B93" s="4" t="s">
        <f>=HYPERLINK("https://www.leilaoonline.com.br/lote/detalhe/275001", "TRATOR CASE 260; ANO 2017 . - FR31059. - LOC. BONFIM ")</f>
      </c>
      <c r="C93" s="4" t="inlineStr">
        <is>
          <t>Vendido</t>
        </is>
      </c>
      <c r="D93" s="4" t="inlineStr">
        <is>
          <t>20</t>
        </is>
      </c>
      <c r="E93" s="5" t="inlineStr">
        <is>
          <t>130.000,00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=HYPERLINK("https://www.leilaoonline.com.br/lote/detalhe/275002", "1383")</f>
      </c>
      <c r="B94" s="4" t="s">
        <f>=HYPERLINK("https://www.leilaoonline.com.br/lote/detalhe/275002", "TRATOR CASE 235; ANO 2014. - FR116518. - LOC. BONFIM ")</f>
      </c>
      <c r="C94" s="4" t="inlineStr">
        <is>
          <t>Vendido</t>
        </is>
      </c>
      <c r="D94" s="4" t="inlineStr">
        <is>
          <t>38</t>
        </is>
      </c>
      <c r="E94" s="5" t="inlineStr">
        <is>
          <t>71.000,01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=HYPERLINK("https://www.leilaoonline.com.br/lote/detalhe/275003", "1384")</f>
      </c>
      <c r="B95" s="4" t="s">
        <f>=HYPERLINK("https://www.leilaoonline.com.br/lote/detalhe/275003", "TRATOR CASE 260; ANO 2017. - FR23242. - LOC. BONFIM 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100.000,00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=HYPERLINK("https://www.leilaoonline.com.br/lote/detalhe/275015", "1385")</f>
      </c>
      <c r="B96" s="4" t="s">
        <f>=HYPERLINK("https://www.leilaoonline.com.br/lote/detalhe/275015", "CAMINHÃO VOLKSWAGEN 15.180 EURO3 WORKER; ANO 2011/2012; BRANCA. - (VENDA SEM CARROCERIA) - FR360443. - LOC. ZANIN")</f>
      </c>
      <c r="C96" s="4" t="inlineStr">
        <is>
          <t>Vendido</t>
        </is>
      </c>
      <c r="D96" s="4" t="inlineStr">
        <is>
          <t>68</t>
        </is>
      </c>
      <c r="E96" s="5" t="inlineStr">
        <is>
          <t>104.000,00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=HYPERLINK("https://www.leilaoonline.com.br/lote/detalhe/275016", "1386")</f>
      </c>
      <c r="B97" s="4" t="s">
        <f>=HYPERLINK("https://www.leilaoonline.com.br/lote/detalhe/275016", "COLHEDORA JOHN DEERE. - ANO 2010 - FR163625/ FR128524. - LOC. ZANIN")</f>
      </c>
      <c r="C97" s="4" t="inlineStr">
        <is>
          <t>Vendido</t>
        </is>
      </c>
      <c r="D97" s="4" t="inlineStr">
        <is>
          <t>9</t>
        </is>
      </c>
      <c r="E97" s="5" t="inlineStr">
        <is>
          <t>28.000,00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=HYPERLINK("https://www.leilaoonline.com.br/lote/detalhe/275017", "1387")</f>
      </c>
      <c r="B98" s="4" t="s">
        <f>=HYPERLINK("https://www.leilaoonline.com.br/lote/detalhe/275017", "TRATOR CASE 260; ANO 2017. - FR91593. - LOC. ZANIN")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97.500,00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=HYPERLINK("https://www.leilaoonline.com.br/lote/detalhe/275018", "1388")</f>
      </c>
      <c r="B99" s="4" t="s">
        <f>=HYPERLINK("https://www.leilaoonline.com.br/lote/detalhe/275018", "CAMINHÃO MERCEDES BENZ AXOR 3344S 6X4; ANO 2014/2014; BRANCA. - FR131250. - LOC. SERRA ")</f>
      </c>
      <c r="C99" s="4" t="inlineStr">
        <is>
          <t>Vendido</t>
        </is>
      </c>
      <c r="D99" s="4" t="inlineStr">
        <is>
          <t>52</t>
        </is>
      </c>
      <c r="E99" s="5" t="inlineStr">
        <is>
          <t>93.000,00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=HYPERLINK("https://www.leilaoonline.com.br/lote/detalhe/275019", "1389")</f>
      </c>
      <c r="B100" s="4" t="s">
        <f>=HYPERLINK("https://www.leilaoonline.com.br/lote/detalhe/275019", "03 TRANSFORMADORES; (CARCAÇA S/ ÓLEO). - S/FR. - LOC. SERRA 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7.750,00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=HYPERLINK("https://www.leilaoonline.com.br/lote/detalhe/275020", "1390")</f>
      </c>
      <c r="B101" s="4" t="s">
        <f>=HYPERLINK("https://www.leilaoonline.com.br/lote/detalhe/275020", "SEMI REBOQUE SERGOMEL SRSCPI 2E;ANO 2014/2014; CINZA. - FR361759. - LOC. SERRA")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57.000,00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=HYPERLINK("https://www.leilaoonline.com.br/lote/detalhe/275088", "1391")</f>
      </c>
      <c r="B102" s="4" t="s">
        <f>=HYPERLINK("https://www.leilaoonline.com.br/lote/detalhe/275088", "REBOQUE SERGOMEL RSCPI 4E; ANO 2014/2014; CINZA. - FR134098. - LOC. SERRA 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56.000,00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=HYPERLINK("https://www.leilaoonline.com.br/lote/detalhe/275128", "1392")</f>
      </c>
      <c r="B103" s="4" t="s">
        <f>=HYPERLINK("https://www.leilaoonline.com.br/lote/detalhe/275128", "REBOQUE SERGOMEL RSCPI 4E; ANO 2014/2014; CINZA. - FR134124. - LOC. SERRA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64.500,00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=HYPERLINK("https://www.leilaoonline.com.br/lote/detalhe/275129", "1393")</f>
      </c>
      <c r="B104" s="4" t="s">
        <f>=HYPERLINK("https://www.leilaoonline.com.br/lote/detalhe/275129", "SEMI REBOQUE SERGOMEL SRSCPI 2E; ANO 2014/2014; CINZA. - FR361746. - LOC. SERRA ")</f>
      </c>
      <c r="C104" s="4" t="inlineStr">
        <is>
          <t>Não vendido</t>
        </is>
      </c>
      <c r="D104" s="4" t="inlineStr">
        <is>
          <t>27</t>
        </is>
      </c>
      <c r="E104" s="5" t="inlineStr">
        <is>
          <t>52.500,00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=HYPERLINK("https://www.leilaoonline.com.br/lote/detalhe/275130", "1394")</f>
      </c>
      <c r="B105" s="4" t="s">
        <f>=HYPERLINK("https://www.leilaoonline.com.br/lote/detalhe/275130", "03 AQUECEDORES. - S/FR. - LOC. SERRA ")</f>
      </c>
      <c r="C105" s="4" t="inlineStr">
        <is>
          <t>Vendido</t>
        </is>
      </c>
      <c r="D105" s="4" t="inlineStr">
        <is>
          <t>64</t>
        </is>
      </c>
      <c r="E105" s="5" t="inlineStr">
        <is>
          <t>41.500,00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=HYPERLINK("https://www.leilaoonline.com.br/lote/detalhe/275217", "1600")</f>
      </c>
      <c r="B106" s="4" t="s">
        <f>=HYPERLINK("https://www.leilaoonline.com.br/lote/detalhe/275217", "GM S10 GREENCAR AMB M13; ANO 2012/2013; BRANCA; ÁLCOOL/GASOLINA - S/FR. -  LOC. SANTA ELISA ")</f>
      </c>
      <c r="C106" s="4" t="inlineStr">
        <is>
          <t>Não vendido</t>
        </is>
      </c>
      <c r="D106" s="4" t="inlineStr">
        <is>
          <t>47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=HYPERLINK("https://www.leilaoonline.com.br/lote/detalhe/275218", "1601")</f>
      </c>
      <c r="B107" s="4" t="s">
        <f>=HYPERLINK("https://www.leilaoonline.com.br/lote/detalhe/275218", "FIAT DUCATO AUTOMAR AMB; ANO 2013/2014; BRANCA; DIESEL - S/FR. - LOC. SANTA ELISA 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57.000,00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=HYPERLINK("https://www.leilaoonline.com.br/lote/detalhe/275219", "1602")</f>
      </c>
      <c r="B108" s="4" t="s">
        <f>=HYPERLINK("https://www.leilaoonline.com.br/lote/detalhe/275219", "REBOQUE RANDON SR CT; ANO 2003/2003;CINZA. - FR14004003. - LOC. SANTA ELISA ")</f>
      </c>
      <c r="C108" s="4" t="inlineStr">
        <is>
          <t>Não vendido</t>
        </is>
      </c>
      <c r="D108" s="4" t="inlineStr">
        <is>
          <t>81</t>
        </is>
      </c>
      <c r="E108" s="5" t="inlineStr">
        <is>
          <t>124.000,00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=HYPERLINK("https://www.leilaoonline.com.br/lote/detalhe/275222", "1603")</f>
      </c>
      <c r="B109" s="4" t="s">
        <f>=HYPERLINK("https://www.leilaoonline.com.br/lote/detalhe/275222", "IMPLEMENTO. - FR14005040. - LOC.SANTA ELISA 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=HYPERLINK("https://www.leilaoonline.com.br/lote/detalhe/275225", "1604")</f>
      </c>
      <c r="B110" s="4" t="s">
        <f>=HYPERLINK("https://www.leilaoonline.com.br/lote/detalhe/275225", "TRATOR CASE 260; ANO 2013. - FR163507. - LOC. SANTA ELISA 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81.000,00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=HYPERLINK("https://www.leilaoonline.com.br/lote/detalhe/275228", "1605")</f>
      </c>
      <c r="B111" s="4" t="s">
        <f>=HYPERLINK("https://www.leilaoonline.com.br/lote/detalhe/275228", "CONJUNTO TANQUE  E BOMBA DE COMBUSTÍVEL. - S/FR. - LOC. SANTA ELISA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=HYPERLINK("https://www.leilaoonline.com.br/lote/detalhe/275229", "1606")</f>
      </c>
      <c r="B112" s="4" t="s">
        <f>=HYPERLINK("https://www.leilaoonline.com.br/lote/detalhe/275229", "SEMI REBOQUE RANDON SRBS IN; ANO 2012/2012; AZUL. - FR14003603. - LOC. SANTA ELISA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5.250,00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=HYPERLINK("https://www.leilaoonline.com.br/lote/detalhe/275230", "1607")</f>
      </c>
      <c r="B113" s="4" t="s">
        <f>=HYPERLINK("https://www.leilaoonline.com.br/lote/detalhe/275230", "TRANSBORDO ANTONIOSI 12T; ANO 2012. - FR123759.- LOC. JUNQUEIRA 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=HYPERLINK("https://www.leilaoonline.com.br/lote/detalhe/275231", "1608")</f>
      </c>
      <c r="B114" s="4" t="s">
        <f>=HYPERLINK("https://www.leilaoonline.com.br/lote/detalhe/275231", "TRANSBORDO TMA. - ANO 2017 - FR14803027. - LOC. JUNQUEIRA")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=HYPERLINK("https://www.leilaoonline.com.br/lote/detalhe/275232", "1609")</f>
      </c>
      <c r="B115" s="4" t="s">
        <f>=HYPERLINK("https://www.leilaoonline.com.br/lote/detalhe/275232", "CAMINHÃO VOLKSWAGEN 31.330 CRC 6X4; ANO 2014/2015; BRANCA; (TRANSBORDO). - FR92367/93851. - LOC. JUNQUEIRA")</f>
      </c>
      <c r="C115" s="4" t="inlineStr">
        <is>
          <t>Vendido</t>
        </is>
      </c>
      <c r="D115" s="4" t="inlineStr">
        <is>
          <t>101</t>
        </is>
      </c>
      <c r="E115" s="5" t="inlineStr">
        <is>
          <t>274.000,00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=HYPERLINK("https://www.leilaoonline.com.br/lote/detalhe/275233", "1610")</f>
      </c>
      <c r="B116" s="4" t="s">
        <f>=HYPERLINK("https://www.leilaoonline.com.br/lote/detalhe/275233", "MOTOR CASA ÔNIBUS; ANO 1992/1992; BEGE. - FR92002. - LOC. JUNQUEIRA")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=HYPERLINK("https://www.leilaoonline.com.br/lote/detalhe/275234", "1611")</f>
      </c>
      <c r="B117" s="4" t="s">
        <f>=HYPERLINK("https://www.leilaoonline.com.br/lote/detalhe/275234", "CAMINHÃO VOLKSWAGEN 26.220 EURO3 WORKER; ANO 2010/2010; BRANCA. - FR139268. - LOC. JUNQUEIRA")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=HYPERLINK("https://www.leilaoonline.com.br/lote/detalhe/275237", "1612")</f>
      </c>
      <c r="B118" s="4" t="s">
        <f>=HYPERLINK("https://www.leilaoonline.com.br/lote/detalhe/275237", "CAMINHÃO VOLKSWAGEN 31.330 CRC 6X4; ANO 2014/2014; BRANCA; (TRANSBORDO). - FR92363. - LOC. JUNQUEIRA")</f>
      </c>
      <c r="C118" s="4" t="inlineStr">
        <is>
          <t>Não vendido</t>
        </is>
      </c>
      <c r="D118" s="4" t="inlineStr">
        <is>
          <t>105</t>
        </is>
      </c>
      <c r="E118" s="5" t="inlineStr">
        <is>
          <t>258.000,00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=HYPERLINK("https://www.leilaoonline.com.br/lote/detalhe/275238", "1613")</f>
      </c>
      <c r="B119" s="4" t="s">
        <f>=HYPERLINK("https://www.leilaoonline.com.br/lote/detalhe/275238", "SUCATA DE CAMINHÃO MERCEDES BENZ ATEGO 2730K6 6X4 CE; ANO 2017/2018; BRANCA ; (QUEIMADO). - FR92344. - LOC. JUNQUEIRA 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49.000,00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=HYPERLINK("https://www.leilaoonline.com.br/lote/detalhe/275239", "1614")</f>
      </c>
      <c r="B120" s="4" t="s">
        <f>=HYPERLINK("https://www.leilaoonline.com.br/lote/detalhe/275239", "CONJUNTO 02 ESTEIRAS. - S/FR. - LOC. JUNQUEIRA ")</f>
      </c>
      <c r="C120" s="4" t="inlineStr">
        <is>
          <t>Vendido</t>
        </is>
      </c>
      <c r="D120" s="4" t="inlineStr">
        <is>
          <t>17</t>
        </is>
      </c>
      <c r="E120" s="5" t="inlineStr">
        <is>
          <t>6.750,00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=HYPERLINK("https://www.leilaoonline.com.br/lote/detalhe/275240", "1615")</f>
      </c>
      <c r="B121" s="4" t="s">
        <f>=HYPERLINK("https://www.leilaoonline.com.br/lote/detalhe/275240", "CAMINHÃO VOKSWAGEN 15.180 EURO3 WORKER; ANO 2010/2010; BRANCA; (QUEIMADO). - FR92139. - LOC. JUNQUEIRA")</f>
      </c>
      <c r="C121" s="4" t="inlineStr">
        <is>
          <t>Vendido</t>
        </is>
      </c>
      <c r="D121" s="4" t="inlineStr">
        <is>
          <t>31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=HYPERLINK("https://www.leilaoonline.com.br/lote/detalhe/275241", "1616")</f>
      </c>
      <c r="B122" s="4" t="s">
        <f>=HYPERLINK("https://www.leilaoonline.com.br/lote/detalhe/275241", "CAMINHÃO VOLKSWAGEN 31.330 CRC 6X4; ANO 2014/2015; BRANCA; (TRANSBORDO). - FR92366/93848. - LOC. JUNQUEIRA ")</f>
      </c>
      <c r="C122" s="4" t="inlineStr">
        <is>
          <t>Não vendido</t>
        </is>
      </c>
      <c r="D122" s="4" t="inlineStr">
        <is>
          <t>90</t>
        </is>
      </c>
      <c r="E122" s="5" t="inlineStr">
        <is>
          <t>252.000,00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=HYPERLINK("https://www.leilaoonline.com.br/lote/detalhe/275242", "1617")</f>
      </c>
      <c r="B123" s="4" t="s">
        <f>=HYPERLINK("https://www.leilaoonline.com.br/lote/detalhe/275242", "REBOQUE SERNAUTO 001; ANO 2011/2011; AZUL. - FR37525. - LOC. JUNQUEIRA")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=HYPERLINK("https://www.leilaoonline.com.br/lote/detalhe/275243", "1618")</f>
      </c>
      <c r="B124" s="4" t="s">
        <f>=HYPERLINK("https://www.leilaoonline.com.br/lote/detalhe/275243", "IMP. AGROMATÃO. - FR3012019. - LOC. JUNQUEIRA")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=HYPERLINK("https://www.leilaoonline.com.br/lote/detalhe/275244", "1619")</f>
      </c>
      <c r="B125" s="4" t="s">
        <f>=HYPERLINK("https://www.leilaoonline.com.br/lote/detalhe/275244", "PANELA INDUSTRIAL . - S/FR. - LOC. JUNQUEIRA")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=HYPERLINK("https://www.leilaoonline.com.br/lote/detalhe/275245", "1620")</f>
      </c>
      <c r="B126" s="4" t="s">
        <f>=HYPERLINK("https://www.leilaoonline.com.br/lote/detalhe/275245", "SUCATAS VARIADAS. - S/FR. - LOC. JUNQUEIRA 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=HYPERLINK("https://www.leilaoonline.com.br/lote/detalhe/275246", "1621")</f>
      </c>
      <c r="B127" s="4" t="s">
        <f>=HYPERLINK("https://www.leilaoonline.com.br/lote/detalhe/275246", "REBOQUE RODOVIARIA RQ CI PR; ANO 1995/1996; VERDE. - FR11003558. - LOC. VALE DO ROSÁRIO ")</f>
      </c>
      <c r="C127" s="4" t="inlineStr">
        <is>
          <t>Não vendido</t>
        </is>
      </c>
      <c r="D127" s="4" t="inlineStr">
        <is>
          <t>28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=HYPERLINK("https://www.leilaoonline.com.br/lote/detalhe/275247", "1622")</f>
      </c>
      <c r="B128" s="4" t="s">
        <f>=HYPERLINK("https://www.leilaoonline.com.br/lote/detalhe/275247", "6 COLUNAS DE DESTILAÇÃO. - S/FR. - LOC. VALE DO ROSÁRIO 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34.500,00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=HYPERLINK("https://www.leilaoonline.com.br/lote/detalhe/275248", "1623")</f>
      </c>
      <c r="B129" s="4" t="s">
        <f>=HYPERLINK("https://www.leilaoonline.com.br/lote/detalhe/275248", "CAMINHÃO VOLKSWAGEN 31.310; ANO 2005/2005; BRANCA; (MUNCK). - FR13001028. - LOC.MB")</f>
      </c>
      <c r="C129" s="4" t="inlineStr">
        <is>
          <t>Não vendido</t>
        </is>
      </c>
      <c r="D129" s="4" t="inlineStr">
        <is>
          <t>68</t>
        </is>
      </c>
      <c r="E129" s="5" t="inlineStr">
        <is>
          <t>212.000,00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=HYPERLINK("https://www.leilaoonline.com.br/lote/detalhe/275249", "1624")</f>
      </c>
      <c r="B130" s="4" t="s">
        <f>=HYPERLINK("https://www.leilaoonline.com.br/lote/detalhe/275249", "TANQUE BOMBA VEICULAR MB 2726 . - FR289444. - LOC. MB ")</f>
      </c>
      <c r="C130" s="4" t="inlineStr">
        <is>
          <t>Vendido</t>
        </is>
      </c>
      <c r="D130" s="4" t="inlineStr">
        <is>
          <t>47</t>
        </is>
      </c>
      <c r="E130" s="5" t="inlineStr">
        <is>
          <t>32.500,00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=HYPERLINK("https://www.leilaoonline.com.br/lote/detalhe/275250", "1625")</f>
      </c>
      <c r="B131" s="4" t="s">
        <f>=HYPERLINK("https://www.leilaoonline.com.br/lote/detalhe/275250", "TANQUE BOMBA VEICULAR. - S/FR. - LOC. MB")</f>
      </c>
      <c r="C131" s="4" t="inlineStr">
        <is>
          <t>Vendido</t>
        </is>
      </c>
      <c r="D131" s="4" t="inlineStr">
        <is>
          <t>58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=HYPERLINK("https://www.leilaoonline.com.br/lote/detalhe/275251", "1626")</f>
      </c>
      <c r="B132" s="4" t="s">
        <f>=HYPERLINK("https://www.leilaoonline.com.br/lote/detalhe/275251", "TRANSBORDO. - ANO 2013 - FR13003157. - LOC. MB")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=HYPERLINK("https://www.leilaoonline.com.br/lote/detalhe/275252", "1627")</f>
      </c>
      <c r="B133" s="4" t="s">
        <f>=HYPERLINK("https://www.leilaoonline.com.br/lote/detalhe/275252", "TRANSBORDO. - ANO 2013 - FR13003164. - LOC. MB")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=HYPERLINK("https://www.leilaoonline.com.br/lote/detalhe/275168", "1800")</f>
      </c>
      <c r="B134" s="4" t="s">
        <f>=HYPERLINK("https://www.leilaoonline.com.br/lote/detalhe/275168", "CAMINHÃO VOLKSWAGEN 26.220 EURO3 WORKER; ANO 2010/2010; BRANCA; (COMBOIO). - FR72507. - (PÁTIO DE DESINVESTIMENTOS) - LOC. GASA")</f>
      </c>
      <c r="C134" s="4" t="inlineStr">
        <is>
          <t>Vendido</t>
        </is>
      </c>
      <c r="D134" s="4" t="inlineStr">
        <is>
          <t>109</t>
        </is>
      </c>
      <c r="E134" s="5" t="inlineStr">
        <is>
          <t>165.000,00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=HYPERLINK("https://www.leilaoonline.com.br/lote/detalhe/275180", "1801")</f>
      </c>
      <c r="B135" s="4" t="s">
        <f>=HYPERLINK("https://www.leilaoonline.com.br/lote/detalhe/275180", "SUCATA DE CAMINHÃO SCANIA R113 E 6X4 360; ANO 1993/1993; BRANCA. - FR81464. - (PÁTIO DE DESINVESTIMENTOS) - LOC. MUNDIAL ")</f>
      </c>
      <c r="C135" s="4" t="inlineStr">
        <is>
          <t>Vendido</t>
        </is>
      </c>
      <c r="D135" s="4" t="inlineStr">
        <is>
          <t>18</t>
        </is>
      </c>
      <c r="E135" s="5" t="inlineStr">
        <is>
          <t>27.000,00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=HYPERLINK("https://www.leilaoonline.com.br/lote/detalhe/275169", "1802")</f>
      </c>
      <c r="B136" s="4" t="s">
        <f>=HYPERLINK("https://www.leilaoonline.com.br/lote/detalhe/275169", "SUCATA REBOQUE MONTORO CM 1; ANO 2000/2000; BRANCA. - FR86985. - (PÁTIO DESINVESTIMENTO) - LOC. GASA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=HYPERLINK("https://www.leilaoonline.com.br/lote/detalhe/275181", "1803")</f>
      </c>
      <c r="B137" s="4" t="s">
        <f>=HYPERLINK("https://www.leilaoonline.com.br/lote/detalhe/275181", "COLHEDORA JOHN DEERE CH670 2L; ANO 2016. - FR117576. - (PÁTIO AGRÍCOLA) - LOC. MUNDIAL 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41.000,00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=HYPERLINK("https://www.leilaoonline.com.br/lote/detalhe/275170", "1804")</f>
      </c>
      <c r="B138" s="4" t="s">
        <f>=HYPERLINK("https://www.leilaoonline.com.br/lote/detalhe/275170", "HIDRO ROLL; ANO 2002. - FR86957. - (PÁTIO VINHAÇA MODAL) - LOC. GASA")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=HYPERLINK("https://www.leilaoonline.com.br/lote/detalhe/275182", "1805")</f>
      </c>
      <c r="B139" s="4" t="s">
        <f>=HYPERLINK("https://www.leilaoonline.com.br/lote/detalhe/275182", "REBOQUE ROSSETTI SRBA ST3.25; ANO 2011/2011; AMARELA; (BASCULANTE). - FR4455042. - (PÁTIO VINHAÇA) - LOC. MUNDIAL")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=HYPERLINK("https://www.leilaoonline.com.br/lote/detalhe/275133", "1806")</f>
      </c>
      <c r="B140" s="4" t="s">
        <f>=HYPERLINK("https://www.leilaoonline.com.br/lote/detalhe/275133", "SEMI REBOQUE RANDON SRBS IN; ANO 2012/2012; AZUL; (CARRETA COM DOLLY VINHAÇA). - FR70903/FR56914. - (PÁTIO AGRÍCOLA PRÓX. PORTARIA) - LOC. DESTIVALE ")</f>
      </c>
      <c r="C140" s="4" t="inlineStr">
        <is>
          <t>Não vendido</t>
        </is>
      </c>
      <c r="D140" s="4" t="inlineStr">
        <is>
          <t>44</t>
        </is>
      </c>
      <c r="E140" s="5" t="inlineStr">
        <is>
          <t>74.000,00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=HYPERLINK("https://www.leilaoonline.com.br/lote/detalhe/275183", "1807")</f>
      </c>
      <c r="B141" s="4" t="s">
        <f>=HYPERLINK("https://www.leilaoonline.com.br/lote/detalhe/275183", "COLHEDORA JOHN DEERE 3522 2L; ANO 2012. - FR49578. - (PÁTIO AGRÍCOLA) - LOC. MUNDIAL ")</f>
      </c>
      <c r="C141" s="4" t="inlineStr">
        <is>
          <t>Vendido</t>
        </is>
      </c>
      <c r="D141" s="4" t="inlineStr">
        <is>
          <t>17</t>
        </is>
      </c>
      <c r="E141" s="5" t="inlineStr">
        <is>
          <t>31.000,00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=HYPERLINK("https://www.leilaoonline.com.br/lote/detalhe/275171", "1808")</f>
      </c>
      <c r="B142" s="4" t="s">
        <f>=HYPERLINK("https://www.leilaoonline.com.br/lote/detalhe/275171", "APROX. 5 TON. SUCATA DE TUBOS (ALUMÍNIO) DE IRRIGAÇÃO (LANCE POR KG) - S/FR. - NECESSÁRIO TER LICENÇAS AMBIENTAIS PARA COMPRA - (PÁTIO VINHAÇA MODAL)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20.500,00</t>
        </is>
      </c>
      <c r="F142" s="4" t="inlineStr">
        <is>
          <t>0.10</t>
        </is>
      </c>
    </row>
    <row collapsed="false" customFormat="false" customHeight="false" hidden="false" ht="12.1" outlineLevel="0" r="143">
      <c r="A143" s="5" t="s">
        <f>=HYPERLINK("https://www.leilaoonline.com.br/lote/detalhe/275172", "1809")</f>
      </c>
      <c r="B143" s="4" t="s">
        <f>=HYPERLINK("https://www.leilaoonline.com.br/lote/detalhe/275172", "APROX. 19 MESAS DE MADEIRA. - S/FR. - (PÁTIO ALOJAMENTO MODAL)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=HYPERLINK("https://www.leilaoonline.com.br/lote/detalhe/275185", "1810")</f>
      </c>
      <c r="B144" s="4" t="s">
        <f>=HYPERLINK("https://www.leilaoonline.com.br/lote/detalhe/275185", "CAMINHÃO MERCEDES BENZ 3340K 6X4; ANO 2006/2006; BRANCA; (MUNCK) - FR173775/82922. -( PÁTIO DESINVESTIMENTO)  LOC. UNIVALEM ")</f>
      </c>
      <c r="C144" s="4" t="inlineStr">
        <is>
          <t>Vendido</t>
        </is>
      </c>
      <c r="D144" s="4" t="inlineStr">
        <is>
          <t>75</t>
        </is>
      </c>
      <c r="E144" s="5" t="inlineStr">
        <is>
          <t>135.000,00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=HYPERLINK("https://www.leilaoonline.com.br/lote/detalhe/275173", "1811")</f>
      </c>
      <c r="B145" s="4" t="s">
        <f>=HYPERLINK("https://www.leilaoonline.com.br/lote/detalhe/275173", "APROX. 17 CAIXAS TÉRMICAS. - S/FR. - ( ALOJAMENTO MODAL). - LOC. GASA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=HYPERLINK("https://www.leilaoonline.com.br/lote/detalhe/275204", "1812")</f>
      </c>
      <c r="B146" s="4" t="s">
        <f>=HYPERLINK("https://www.leilaoonline.com.br/lote/detalhe/275204", "KIT INCORP ADUB 5PC CARDEROLI 2804197810; ANO 2014. - FR91267. - (PÁTIO AGRICOLA ). -  LOC. DESTIVALE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=HYPERLINK("https://www.leilaoonline.com.br/lote/detalhe/275253", "1813")</f>
      </c>
      <c r="B147" s="4" t="s">
        <f>=HYPERLINK("https://www.leilaoonline.com.br/lote/detalhe/275253", "TRATOR JOHN DEERE 7225; ANO 2016. - FR4435126. - LOC. CAARAPÓ")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80.000,00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=HYPERLINK("https://www.leilaoonline.com.br/lote/detalhe/275134", "1814")</f>
      </c>
      <c r="B148" s="4" t="s">
        <f>=HYPERLINK("https://www.leilaoonline.com.br/lote/detalhe/275134", "SUCATA DE ELETRÔNICOS DIVERSOS; (VEJA DESCRITIVO DE ITENS). - S/FR. - (BARRACÃO PPCM). -  LOC. DESTIVALE 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6.000,00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=HYPERLINK("https://www.leilaoonline.com.br/lote/detalhe/275203", "1815")</f>
      </c>
      <c r="B149" s="4" t="s">
        <f>=HYPERLINK("https://www.leilaoonline.com.br/lote/detalhe/275203", "ÔNIBUS MERCEDES BENZ OF 1315; ANO 1992/1992; BEGE; (MOTOR DIVERGENTE). - FR81353. - (PÁTIO DESINVESTIMENTO). - (VENDA SOMENTE PARA COMPRADORES DO ESTADO DE SÃO PAULO) - LOC. BENALCOOL")</f>
      </c>
      <c r="C149" s="4" t="inlineStr">
        <is>
          <t>Não vendido</t>
        </is>
      </c>
      <c r="D149" s="4" t="inlineStr">
        <is>
          <t>13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=HYPERLINK("https://www.leilaoonline.com.br/lote/detalhe/275136", "1816")</f>
      </c>
      <c r="B150" s="4" t="s">
        <f>=HYPERLINK("https://www.leilaoonline.com.br/lote/detalhe/275136", "SEMI REBOQUE RANDONSP SRBS IN; ANO 2010/2010; AZUL. - FR66158. - (PÁTIO AGRÍCOLA) LOC. DESTIVALE ")</f>
      </c>
      <c r="C150" s="4" t="inlineStr">
        <is>
          <t>Vendido</t>
        </is>
      </c>
      <c r="D150" s="4" t="inlineStr">
        <is>
          <t>55</t>
        </is>
      </c>
      <c r="E150" s="5" t="inlineStr">
        <is>
          <t>74.000,00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=HYPERLINK("https://www.leilaoonline.com.br/lote/detalhe/275254", "1817")</f>
      </c>
      <c r="B151" s="4" t="s">
        <f>=HYPERLINK("https://www.leilaoonline.com.br/lote/detalhe/275254", "VEJA VÌDEO!!! TRATOR VALTRA BH180 4X4; ANO 2012. - FR035052. - LOC. CAARAPÓ")</f>
      </c>
      <c r="C151" s="4" t="inlineStr">
        <is>
          <t>Vendido</t>
        </is>
      </c>
      <c r="D151" s="4" t="inlineStr">
        <is>
          <t>15</t>
        </is>
      </c>
      <c r="E151" s="5" t="inlineStr">
        <is>
          <t>114.000,00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=HYPERLINK("https://www.leilaoonline.com.br/lote/detalhe/275138", "1818")</f>
      </c>
      <c r="B152" s="4" t="s">
        <f>=HYPERLINK("https://www.leilaoonline.com.br/lote/detalhe/275138", "SEMI REBOQUE GUERRA AG TQ; ANO 2009/2009; AZUL; (VINHAÇA). - FR88522. -(PÁTIO AGRICOLA PRÓXIMO A PORTARIA)  LOC. DESTIVALE")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=HYPERLINK("https://www.leilaoonline.com.br/lote/detalhe/275255", "1819")</f>
      </c>
      <c r="B153" s="4" t="s">
        <f>=HYPERLINK("https://www.leilaoonline.com.br/lote/detalhe/275255", "TRATOR JOHN DEERE 6190 J; ANO 2017. - FR4435180. - LOC. CAARAPÓ")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102.000,00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=HYPERLINK("https://www.leilaoonline.com.br/lote/detalhe/275200", "1820")</f>
      </c>
      <c r="B154" s="4" t="s">
        <f>=HYPERLINK("https://www.leilaoonline.com.br/lote/detalhe/275200", "REBOQUE RODOVIARIA RQ CI HI; ANO 1987/1987; AZUL; (P/CARRETEL HIDRO ROLL). - FR11005010. - ( PÁTIO MODAL VINHAÇA)  LOC. GASA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=HYPERLINK("https://www.leilaoonline.com.br/lote/detalhe/275131", "1821")</f>
      </c>
      <c r="B155" s="4" t="s">
        <f>=HYPERLINK("https://www.leilaoonline.com.br/lote/detalhe/275131", "TRATOR JOHN DEERE 225CV; ANO 2016. - FR112346. - (PÁTIO OFICINA) LOC. BENALCOOL")</f>
      </c>
      <c r="C155" s="4" t="inlineStr">
        <is>
          <t>Não vendido</t>
        </is>
      </c>
      <c r="D155" s="4" t="inlineStr">
        <is>
          <t>15</t>
        </is>
      </c>
      <c r="E155" s="5" t="inlineStr">
        <is>
          <t>34.000,00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=HYPERLINK("https://www.leilaoonline.com.br/lote/detalhe/275201", "1822")</f>
      </c>
      <c r="B156" s="4" t="s">
        <f>=HYPERLINK("https://www.leilaoonline.com.br/lote/detalhe/275201", "REBOQUE ANTONINI; ANO 1991/1991; AZUL. - FR36105. - ( PÁTIO MODAL)  LOC. GASA ")</f>
      </c>
      <c r="C156" s="4" t="inlineStr">
        <is>
          <t>Vendido</t>
        </is>
      </c>
      <c r="D156" s="4" t="inlineStr">
        <is>
          <t>17</t>
        </is>
      </c>
      <c r="E156" s="5" t="inlineStr">
        <is>
          <t>26.000,00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=HYPERLINK("https://www.leilaoonline.com.br/lote/detalhe/275135", "1823")</f>
      </c>
      <c r="B157" s="4" t="s">
        <f>=HYPERLINK("https://www.leilaoonline.com.br/lote/detalhe/275135", "CONJUNTO DE IRRIGAÇÃO SETORIAL. - FR173568. - (PÁTIO AGRÍCOLA PRÓXIMO AO DESENVESTIMENTO) LOC. BENALCOOL ")</f>
      </c>
      <c r="C157" s="4" t="inlineStr">
        <is>
          <t>Vendido</t>
        </is>
      </c>
      <c r="D157" s="4" t="inlineStr">
        <is>
          <t>12</t>
        </is>
      </c>
      <c r="E157" s="5" t="inlineStr">
        <is>
          <t>14.000,00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=HYPERLINK("https://www.leilaoonline.com.br/lote/detalhe/275175", "1824")</f>
      </c>
      <c r="B158" s="4" t="s">
        <f>=HYPERLINK("https://www.leilaoonline.com.br/lote/detalhe/275175", "SEMI REBOQUE USICAMP SRCP E2 10000; ANO 2008/2008; AZUL. - FR96296. - (PÁTIO MODAL)  LOC. GASA ")</f>
      </c>
      <c r="C158" s="4" t="inlineStr">
        <is>
          <t>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=HYPERLINK("https://www.leilaoonline.com.br/lote/detalhe/275187", "1825")</f>
      </c>
      <c r="B159" s="4" t="s">
        <f>=HYPERLINK("https://www.leilaoonline.com.br/lote/detalhe/275187", "CAMINHÃO VOLKSWAGEN 26.280 CRM 6X4; ANO 2014/2014; TANQUE (VENDA SEM CÂMBIO); BOMBEIRO; BRANCA. - FR173145/FR91056 - (PÁTIO DESENVESTIMENTO). - LOC. UNIVALEM ")</f>
      </c>
      <c r="C159" s="4" t="inlineStr">
        <is>
          <t>Vendido</t>
        </is>
      </c>
      <c r="D159" s="4" t="inlineStr">
        <is>
          <t>106</t>
        </is>
      </c>
      <c r="E159" s="5" t="inlineStr">
        <is>
          <t>182.000,00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=HYPERLINK("https://www.leilaoonline.com.br/lote/detalhe/275176", "1826")</f>
      </c>
      <c r="B160" s="4" t="s">
        <f>=HYPERLINK("https://www.leilaoonline.com.br/lote/detalhe/275176", "FORNO DE COZINHA INDUSTRIAL SUCATEADO. - S/FR. - (REFEITÓRIO GR). - LOC. GASA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=HYPERLINK("https://www.leilaoonline.com.br/lote/detalhe/275177", "1827")</f>
      </c>
      <c r="B161" s="4" t="s">
        <f>=HYPERLINK("https://www.leilaoonline.com.br/lote/detalhe/275177", "MESA DE BILHAR SUCATEADA - S/FR. - (ALOJAMENTO MODAL). - LOC. GASA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=HYPERLINK("https://www.leilaoonline.com.br/lote/detalhe/275188", "1828")</f>
      </c>
      <c r="B162" s="4" t="s">
        <f>=HYPERLINK("https://www.leilaoonline.com.br/lote/detalhe/275188", "DISTRIBUIDOR TORTA FILTRO ATA1102; ANO 2018. - FR103061. - (PÁTIO AGRICOLA PRÓXIMO AO DESENVESTIMENTO). - LOC. UNIVALEM ")</f>
      </c>
      <c r="C162" s="4" t="inlineStr">
        <is>
          <t>Vendido</t>
        </is>
      </c>
      <c r="D162" s="4" t="inlineStr">
        <is>
          <t>13</t>
        </is>
      </c>
      <c r="E162" s="5" t="inlineStr">
        <is>
          <t>5.500,00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=HYPERLINK("https://www.leilaoonline.com.br/lote/detalhe/275202", "1829")</f>
      </c>
      <c r="B163" s="4" t="s">
        <f>=HYPERLINK("https://www.leilaoonline.com.br/lote/detalhe/275202", "TANQUE DE AÇO CARBONO SUCATEADO. - S/FR. - (PÁTIO MODAL). - LOC. GASA ")</f>
      </c>
      <c r="C163" s="4" t="inlineStr">
        <is>
          <t>Vendido</t>
        </is>
      </c>
      <c r="D163" s="4" t="inlineStr">
        <is>
          <t>6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=HYPERLINK("https://www.leilaoonline.com.br/lote/detalhe/275184", "1830")</f>
      </c>
      <c r="B164" s="4" t="s">
        <f>=HYPERLINK("https://www.leilaoonline.com.br/lote/detalhe/275184", "SUCATA DE MOTOR VW 1300 L. - S/FR. - (CENTRAL DE RESÍDUOS). -  LOC. MUNDIAL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=HYPERLINK("https://www.leilaoonline.com.br/lote/detalhe/275189", "1831")</f>
      </c>
      <c r="B165" s="4" t="s">
        <f>=HYPERLINK("https://www.leilaoonline.com.br/lote/detalhe/275189", "CARRETA ABRIGO - FABRICAÇÃO PRÓPRIA; ANO 2010. - FR84821. - (PÁTIO VINHAÇA). -  LOC. UNIVALEM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=HYPERLINK("https://www.leilaoonline.com.br/lote/detalhe/275139", "1832")</f>
      </c>
      <c r="B166" s="4" t="s">
        <f>=HYPERLINK("https://www.leilaoonline.com.br/lote/detalhe/275139", "CARRETA DISTRIBUIDORA DE TORTA; ANO 2013. - FR91837. - (PÁTIO AGRÍCOLA) - LOC. DESTIVALE")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=HYPERLINK("https://www.leilaoonline.com.br/lote/detalhe/275190", "1833")</f>
      </c>
      <c r="B167" s="4" t="s">
        <f>=HYPERLINK("https://www.leilaoonline.com.br/lote/detalhe/275190", "TRANSBORDO ATA 12000 12T; ANO 2013. - FR84611. - (PÁTIO AGRÍCOLA PRÓXIMO AO DESINVESTIMENTO) - LOC. UNIVALEM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11.500,00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=HYPERLINK("https://www.leilaoonline.com.br/lote/detalhe/275140", "1834")</f>
      </c>
      <c r="B168" s="4" t="s">
        <f>=HYPERLINK("https://www.leilaoonline.com.br/lote/detalhe/275140", "SEMI REBOQUE RANDON SRBS IN; ANO 2012/2012; AZUL; (VINHAÇA) - FR70902 - (PÁTIO AGRÍCOLA PRÓXIMO A PORTARIA) - LOC. DESTIVALE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74.000,00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=HYPERLINK("https://www.leilaoonline.com.br/lote/detalhe/275191", "1835")</f>
      </c>
      <c r="B169" s="4" t="s">
        <f>=HYPERLINK("https://www.leilaoonline.com.br/lote/detalhe/275191", "DISTRIBUIDOR TORTA FILTRO ATA1102; ANO 2018. - FR25462. - (PÁTIO AGRÍCOLA PRÓXIMO AO DESINVESTIMENTO) - LOC. UNIVALEM ")</f>
      </c>
      <c r="C169" s="4" t="inlineStr">
        <is>
          <t>Vendido</t>
        </is>
      </c>
      <c r="D169" s="4" t="inlineStr">
        <is>
          <t>11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=HYPERLINK("https://www.leilaoonline.com.br/lote/detalhe/275141", "1836")</f>
      </c>
      <c r="B170" s="4" t="s">
        <f>=HYPERLINK("https://www.leilaoonline.com.br/lote/detalhe/275141", "TRASFORMADOR SIEMENS 300KVA, CUBICULO 13,8 KV 630A. - S/FR. - (BARRACÃO PPCM) - LOC. DESTIVALE")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=HYPERLINK("https://www.leilaoonline.com.br/lote/detalhe/275192", "1837")</f>
      </c>
      <c r="B171" s="4" t="s">
        <f>=HYPERLINK("https://www.leilaoonline.com.br/lote/detalhe/275192", "CAMINHÃO VOLKSWAGEN 13.180; ANO 2000/2000; BRANCA; (VENDA SEM CÂMBIO); OFICINA. - FR173611. - (AGRÍCOLA PRÓXIMO BORRACHARIA) - LOC. UNIVALEM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49.000,00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=HYPERLINK("https://www.leilaoonline.com.br/lote/detalhe/275142", "1838")</f>
      </c>
      <c r="B172" s="4" t="s">
        <f>=HYPERLINK("https://www.leilaoonline.com.br/lote/detalhe/275142", "CONDENSADORA. - S/FR. - (BARRACÃO PPCM) - LOC. DESTIVALE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=HYPERLINK("https://www.leilaoonline.com.br/lote/detalhe/275193", "1839")</f>
      </c>
      <c r="B173" s="4" t="s">
        <f>=HYPERLINK("https://www.leilaoonline.com.br/lote/detalhe/275193", "CAMINHÃO MERCEDES BENZ AXOR 3340K 6X4; ANO 2006/2006; BRANCA; (ADUBO BAZUCA). - FR173769. - (AGRÍCOLA) - LOC. UNIVALEM ")</f>
      </c>
      <c r="C173" s="4" t="inlineStr">
        <is>
          <t>Vendido</t>
        </is>
      </c>
      <c r="D173" s="4" t="inlineStr">
        <is>
          <t>46</t>
        </is>
      </c>
      <c r="E173" s="5" t="inlineStr">
        <is>
          <t>75.000,00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=HYPERLINK("https://www.leilaoonline.com.br/lote/detalhe/275179", "1840")</f>
      </c>
      <c r="B174" s="4" t="s">
        <f>=HYPERLINK("https://www.leilaoonline.com.br/lote/detalhe/275179", "SULCADOR; ANO 2003. - FR84859. -  LOC. BENALCOOL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=HYPERLINK("https://www.leilaoonline.com.br/lote/detalhe/275194", "1841")</f>
      </c>
      <c r="B175" s="4" t="s">
        <f>=HYPERLINK("https://www.leilaoonline.com.br/lote/detalhe/275194", "REBOQUE SOUFER CA 2E; ANO 2012/2012; CINZA; (TRANSBORDO STA ISABEL 12T); (SERÁ VENDIDO S/ RODAS E PNEUS). - FR81397. - (AGRÍCOLA PRÓX. BORRACHARIA) - LOC. UNIVALEM ")</f>
      </c>
      <c r="C175" s="4" t="inlineStr">
        <is>
          <t>Vendido</t>
        </is>
      </c>
      <c r="D175" s="4" t="inlineStr">
        <is>
          <t>31</t>
        </is>
      </c>
      <c r="E175" s="5" t="inlineStr">
        <is>
          <t>40.000,00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=HYPERLINK("https://www.leilaoonline.com.br/lote/detalhe/275132", "1842")</f>
      </c>
      <c r="B176" s="4" t="s">
        <f>=HYPERLINK("https://www.leilaoonline.com.br/lote/detalhe/275132", "REBOQUE FNV FRUEHAUF RCR; ANO 1986/1986; AZUL; (HIDROROLL) - FR81926 /84892. - (PÁTIO VINHAÇA) - LOC. BENALCOOL")</f>
      </c>
      <c r="C176" s="4" t="inlineStr">
        <is>
          <t>Vendido</t>
        </is>
      </c>
      <c r="D176" s="4" t="inlineStr">
        <is>
          <t>15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=HYPERLINK("https://www.leilaoonline.com.br/lote/detalhe/275197", "1843")</f>
      </c>
      <c r="B177" s="4" t="s">
        <f>=HYPERLINK("https://www.leilaoonline.com.br/lote/detalhe/275197", "REBOQUE SOUFER CA 2E; ANO 2012/2012; CINZA; (TRANSBORDO STA ISABEL 12T); (SERÁ VENDIDO S/ RODAS E S/ PNEUS) . - FR81393. - (AGRÍCOLA PRÓX. BORRACHARIA) - LOC. UNIVALEM ")</f>
      </c>
      <c r="C177" s="4" t="inlineStr">
        <is>
          <t>Vendido</t>
        </is>
      </c>
      <c r="D177" s="4" t="inlineStr">
        <is>
          <t>15</t>
        </is>
      </c>
      <c r="E177" s="5" t="inlineStr">
        <is>
          <t>26.000,00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=HYPERLINK("https://www.leilaoonline.com.br/lote/detalhe/275257", "1844")</f>
      </c>
      <c r="B178" s="4" t="s">
        <f>=HYPERLINK("https://www.leilaoonline.com.br/lote/detalhe/275257", "01 BOMBA CENTRIFUGA BI-PARTIDA , 01 REDUTOR RENK ZANINI 10.000KW. - LDC: 7999 / BCE-PT-0228. - LOC. PASSATEMPO ")</f>
      </c>
      <c r="C178" s="4" t="inlineStr">
        <is>
          <t>Vendido</t>
        </is>
      </c>
      <c r="D178" s="4" t="inlineStr">
        <is>
          <t>56</t>
        </is>
      </c>
      <c r="E178" s="5" t="inlineStr">
        <is>
          <t>28.250,00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=HYPERLINK("https://www.leilaoonline.com.br/lote/detalhe/275198", "1845")</f>
      </c>
      <c r="B179" s="4" t="s">
        <f>=HYPERLINK("https://www.leilaoonline.com.br/lote/detalhe/275198", "TRATOR JOHN DEERE 7195J 4X4; ANO 2012. - FR360673. -(PÁTIO OFICINA  AGRÍCOLA). -  LOC. UNIVALEM ")</f>
      </c>
      <c r="C179" s="4" t="inlineStr">
        <is>
          <t>Não vendido</t>
        </is>
      </c>
      <c r="D179" s="4" t="inlineStr">
        <is>
          <t>15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=HYPERLINK("https://www.leilaoonline.com.br/lote/detalhe/275256", "1846")</f>
      </c>
      <c r="B180" s="4" t="s">
        <f>=HYPERLINK("https://www.leilaoonline.com.br/lote/detalhe/275256", "APROX. 25 REDUTORES MEDIDAS DIVERSAS. - S/FR. - LOC. PASSATEMPO ")</f>
      </c>
      <c r="C180" s="4" t="inlineStr">
        <is>
          <t>Vendido</t>
        </is>
      </c>
      <c r="D180" s="4" t="inlineStr">
        <is>
          <t>34</t>
        </is>
      </c>
      <c r="E180" s="5" t="inlineStr">
        <is>
          <t>31.500,00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=HYPERLINK("https://www.leilaoonline.com.br/lote/detalhe/275199", "1847")</f>
      </c>
      <c r="B181" s="4" t="s">
        <f>=HYPERLINK("https://www.leilaoonline.com.br/lote/detalhe/275199", "CARRETA ABRIGO - FABRICAÇÃO PRÓPRIA; ANO 2010. - (PÁTIO VINHAÇA). -  FR84846.- LOC. UNIVALEM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=HYPERLINK("https://www.leilaoonline.com.br/lote/detalhe/272418", "8050")</f>
      </c>
      <c r="B182" s="4" t="s">
        <f>=HYPERLINK("https://www.leilaoonline.com.br/lote/detalhe/272418", "1 GERADOR À DIESEL CATERPILLAR 450K COM MOTOR. - FR292169/FR292168. - LOC. PASSATEMPO")</f>
      </c>
      <c r="C182" s="4" t="inlineStr">
        <is>
          <t>Não vendido</t>
        </is>
      </c>
      <c r="D182" s="4" t="inlineStr">
        <is>
          <t>35</t>
        </is>
      </c>
      <c r="E182" s="5" t="inlineStr">
        <is>
          <t>62.000,00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=HYPERLINK("https://www.leilaoonline.com.br/lote/detalhe/272369", "10003")</f>
      </c>
      <c r="B183" s="4" t="s">
        <f>=HYPERLINK("https://www.leilaoonline.com.br/lote/detalhe/272369", "SUBSOLADOR CANAVIEIRO STARA. - FR4445335. - LOC. CAARAPÓ")</f>
      </c>
      <c r="C183" s="4" t="inlineStr">
        <is>
          <t>Não vendido</t>
        </is>
      </c>
      <c r="D183" s="4" t="inlineStr">
        <is>
          <t>13</t>
        </is>
      </c>
      <c r="E183" s="5" t="inlineStr">
        <is>
          <t>2.200,00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=HYPERLINK("https://www.leilaoonline.com.br/lote/detalhe/272368", "10004")</f>
      </c>
      <c r="B184" s="4" t="s">
        <f>=HYPERLINK("https://www.leilaoonline.com.br/lote/detalhe/272368", " SUBSOLADOR CANAVIEIRO STARA. - FR4445322. - LOC. CAARAPÓ")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=HYPERLINK("https://www.leilaoonline.com.br/lote/detalhe/272377", "10316")</f>
      </c>
      <c r="B185" s="4" t="s">
        <f>=HYPERLINK("https://www.leilaoonline.com.br/lote/detalhe/272377", "TRATOR CASE PUMA 205 4X4; ANO 2017; (VENDA SEM OS PESOS DAS RODAS). - FR8002033. - LOC. BARRA 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80.000,00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=HYPERLINK("https://www.leilaoonline.com.br/lote/detalhe/274857", "10386")</f>
      </c>
      <c r="B186" s="4" t="s">
        <f>=HYPERLINK("https://www.leilaoonline.com.br/lote/detalhe/274857", "CAMINHÃO MERCEDES BENZ L 2219; ANO 1981/1981; BRANCA. - FR29163. - (VENDA SOMENTE PARA COMPRADORES DO ESTADO DE SÃO PAULO) - (PÁTIO DESINVESTIMENTO) - LOC. BOM RETIRO ")</f>
      </c>
      <c r="C186" s="4" t="inlineStr">
        <is>
          <t>Vendido</t>
        </is>
      </c>
      <c r="D186" s="4" t="inlineStr">
        <is>
          <t>9</t>
        </is>
      </c>
      <c r="E186" s="5" t="inlineStr">
        <is>
          <t>18.000,00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=HYPERLINK("https://www.leilaoonline.com.br/lote/detalhe/274212", "10651")</f>
      </c>
      <c r="B187" s="4" t="s">
        <f>=HYPERLINK("https://www.leilaoonline.com.br/lote/detalhe/274212", "TRANSBORDO ATA 12 T; ANO 2012. - FR102062. - ( PÁTIO DE DESINVESTIMENTO). - LOC. BARRA 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17.500,00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=HYPERLINK("https://www.leilaoonline.com.br/lote/detalhe/272342", "10751")</f>
      </c>
      <c r="B188" s="4" t="s">
        <f>=HYPERLINK("https://www.leilaoonline.com.br/lote/detalhe/272342", " TRATOR JOHN DEERE 7225J. - ANO 2015 - FR7011585. - LOC. BARRA ")</f>
      </c>
      <c r="C188" s="4" t="inlineStr">
        <is>
          <t>Vendido</t>
        </is>
      </c>
      <c r="D188" s="4" t="inlineStr">
        <is>
          <t>28</t>
        </is>
      </c>
      <c r="E188" s="5" t="inlineStr">
        <is>
          <t>58.000,00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=HYPERLINK("https://www.leilaoonline.com.br/lote/detalhe/274916", "10880")</f>
      </c>
      <c r="B189" s="4" t="s">
        <f>=HYPERLINK("https://www.leilaoonline.com.br/lote/detalhe/274916", "REBOQUE RANDON RQ CA; ANO 2012/2013; CINZA. - FR66217. - (PÁTIO APOIO) - LOC. COSTA PINTO ")</f>
      </c>
      <c r="C189" s="4" t="inlineStr">
        <is>
          <t>Não vendido</t>
        </is>
      </c>
      <c r="D189" s="4" t="inlineStr">
        <is>
          <t>37</t>
        </is>
      </c>
      <c r="E189" s="5" t="inlineStr">
        <is>
          <t>69.000,00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=HYPERLINK("https://www.leilaoonline.com.br/lote/detalhe/276698", "10995")</f>
      </c>
      <c r="B190" s="4" t="s">
        <f>=HYPERLINK("https://www.leilaoonline.com.br/lote/detalhe/276698", " TRANSBORDO ATA; ANO 2012. - FR102063. - LOC.BARRA ")</f>
      </c>
      <c r="C190" s="4" t="inlineStr">
        <is>
          <t>Não vendido</t>
        </is>
      </c>
      <c r="D190" s="4" t="inlineStr">
        <is>
          <t>13</t>
        </is>
      </c>
      <c r="E190" s="5" t="inlineStr">
        <is>
          <t>22.000,00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=HYPERLINK("https://www.leilaoonline.com.br/lote/detalhe/272351", "11062")</f>
      </c>
      <c r="B191" s="4" t="s">
        <f>=HYPERLINK("https://www.leilaoonline.com.br/lote/detalhe/272351", "APROXIMADAMENTE 100 UNIDADES DE PALLETS; (VENDA POR UNIDADE) . - S/FR. - LOC. JATAI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=HYPERLINK("https://www.leilaoonline.com.br/lote/detalhe/272417", "11074")</f>
      </c>
      <c r="B192" s="4" t="s">
        <f>=HYPERLINK("https://www.leilaoonline.com.br/lote/detalhe/272417", "TRATOR CASE PUMA 205 4X4; ANO 2017. - FR512037. - LOC. BARRA ")</f>
      </c>
      <c r="C192" s="4" t="inlineStr">
        <is>
          <t>Não vendido</t>
        </is>
      </c>
      <c r="D192" s="4" t="inlineStr">
        <is>
          <t>27</t>
        </is>
      </c>
      <c r="E192" s="5" t="inlineStr">
        <is>
          <t>82.000,00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=HYPERLINK("https://www.leilaoonline.com.br/lote/detalhe/272376", "11077")</f>
      </c>
      <c r="B193" s="4" t="s">
        <f>=HYPERLINK("https://www.leilaoonline.com.br/lote/detalhe/272376", "ÔNIBUS IMP. MERCEDES BENZ OF 1620; ANO 1995/1995; VERDE. - FR97485. - (VENDA SOMENTE PARA COMPRADORES DO ESTADO DE SÃO PAULO) - LOC. BARRA 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=HYPERLINK("https://www.leilaoonline.com.br/lote/detalhe/272420", "11079")</f>
      </c>
      <c r="B194" s="4" t="s">
        <f>=HYPERLINK("https://www.leilaoonline.com.br/lote/detalhe/272420", "GERADOR DE ENERGIA A DIESEL. - PAT.185259. - (PÁTIO OFICINA CALDEIRARIA) - LOC. TARUMÃ 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4.250,00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=HYPERLINK("https://www.leilaoonline.com.br/lote/detalhe/273523", "11085")</f>
      </c>
      <c r="B195" s="4" t="s">
        <f>=HYPERLINK("https://www.leilaoonline.com.br/lote/detalhe/273523", "APROX.10 TON. DE BORRACHA DE ESTEIRA. (VENDA POR KILO). - (PÁTIO DESINVESTIMENTO) - LOC. TARUMÃ 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11.000,00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=HYPERLINK("https://www.leilaoonline.com.br/lote/detalhe/273692", "11086")</f>
      </c>
      <c r="B196" s="4" t="s">
        <f>=HYPERLINK("https://www.leilaoonline.com.br/lote/detalhe/273692", "PRENSA HIDRAULICA DE BAGAÇO - ANO 2006. - FR185084. - (PÁTIO LABORATÓRIO) - LOC. MACARAÍ ")</f>
      </c>
      <c r="C196" s="4" t="inlineStr">
        <is>
          <t>Não vendido</t>
        </is>
      </c>
      <c r="D196" s="4" t="inlineStr">
        <is>
          <t>27</t>
        </is>
      </c>
      <c r="E196" s="5" t="inlineStr">
        <is>
          <t>15.500,00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=HYPERLINK("https://www.leilaoonline.com.br/lote/detalhe/273693", "11087")</f>
      </c>
      <c r="B197" s="4" t="s">
        <f>=HYPERLINK("https://www.leilaoonline.com.br/lote/detalhe/273693", "02 SUCATAS DE TANQUES DE AÇO CARBONO ÁCIDO SULFÚRICO NPA 25214; ANOS 1996 E 2006; S/FR - (PÁTIO DESINVESTIMENTO) - LOC. TARUMÃ")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4.250,00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=HYPERLINK("https://www.leilaoonline.com.br/lote/detalhe/275205", "11090")</f>
      </c>
      <c r="B198" s="4" t="s">
        <f>=HYPERLINK("https://www.leilaoonline.com.br/lote/detalhe/275205", "CAMINHÃO VOLKSWAGEN 15.180 EURO3 WORKER; ANO 2010/2010; BRANCA;(COMBOIO);( MOTOR DIVERGENTE) . - FR64066. - (VENDA SOMENTE PARA COMPRADORES DO ESTADO DE SÃO PAULO) - LOC. SERRA ")</f>
      </c>
      <c r="C198" s="4" t="inlineStr">
        <is>
          <t>Não vendido</t>
        </is>
      </c>
      <c r="D198" s="4" t="inlineStr">
        <is>
          <t>113</t>
        </is>
      </c>
      <c r="E198" s="5" t="inlineStr">
        <is>
          <t>178.000,00</t>
        </is>
      </c>
      <c r="F198" s="4" t="inlineStr">
        <is>
          <t>2000.00</t>
        </is>
      </c>
    </row>
    <row collapsed="false" customFormat="false" customHeight="false" hidden="false" ht="12.1" outlineLevel="0" r="199">
      <c r="A199" s="5" t="s">
        <f>=HYPERLINK("https://www.leilaoonline.com.br/lote/detalhe/275206", "11091")</f>
      </c>
      <c r="B199" s="4" t="s">
        <f>=HYPERLINK("https://www.leilaoonline.com.br/lote/detalhe/275206", "CAMINHÃO VOLKSWAGEN 26.220 EURO3 WORKER; ANO 2010/2010; BRANCA; (MUNCK); (SINISTRADO/ RECUPERADO). - FR131208/98696 - LOC. SERRA")</f>
      </c>
      <c r="C199" s="4" t="inlineStr">
        <is>
          <t>Não vendido</t>
        </is>
      </c>
      <c r="D199" s="4" t="inlineStr">
        <is>
          <t>134</t>
        </is>
      </c>
      <c r="E199" s="5" t="inlineStr">
        <is>
          <t>169.000,00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=HYPERLINK("https://www.leilaoonline.com.br/lote/detalhe/275211", "11092")</f>
      </c>
      <c r="B200" s="4" t="s">
        <f>=HYPERLINK("https://www.leilaoonline.com.br/lote/detalhe/275211", "CAMERA CANON POWERSHOT SX400IS. - S/FR. - ( GERENCIA INDUSTRIAL) LOC. TARUMÃ")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=HYPERLINK("https://www.leilaoonline.com.br/lote/detalhe/275212", "11093")</f>
      </c>
      <c r="B201" s="4" t="s">
        <f>=HYPERLINK("https://www.leilaoonline.com.br/lote/detalhe/275212", "GERADOR BBC BROWN COVERI 6250KVA / 5000W. - PATR.074302. - (PÁTIO MOENDA) LOC. TARUMÃ")</f>
      </c>
      <c r="C201" s="4" t="inlineStr">
        <is>
          <t>Vendido</t>
        </is>
      </c>
      <c r="D201" s="4" t="inlineStr">
        <is>
          <t>157</t>
        </is>
      </c>
      <c r="E201" s="5" t="inlineStr">
        <is>
          <t>160.000,00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=HYPERLINK("https://www.leilaoonline.com.br/lote/detalhe/275215", "11094")</f>
      </c>
      <c r="B202" s="4" t="s">
        <f>=HYPERLINK("https://www.leilaoonline.com.br/lote/detalhe/275215", "FIAT PALIO ESSENCE 1.6; ANO 2015/2015; BRANCA; ÁLCOOL/ GASOLINA - S/FR.- LOC. AMAN (AEROPORTO DE MANAUS)")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24.500,00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=HYPERLINK("https://www.leilaoonline.com.br/lote/detalhe/275216", "11095")</f>
      </c>
      <c r="B203" s="4" t="s">
        <f>=HYPERLINK("https://www.leilaoonline.com.br/lote/detalhe/275216", "GM S10 ADVANTAGE D; ANO 2009/2010; BRANCA; ÁLCOOL/GASOLINA - FR50000433295. - LOC. AMAN (AEROPORTO DE MANAUS)")</f>
      </c>
      <c r="C203" s="4" t="inlineStr">
        <is>
          <t>Vendido</t>
        </is>
      </c>
      <c r="D203" s="4" t="inlineStr">
        <is>
          <t>10</t>
        </is>
      </c>
      <c r="E203" s="5" t="inlineStr">
        <is>
          <t>24.000,00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=HYPERLINK("https://www.leilaoonline.com.br/lote/detalhe/275837", "11096")</f>
      </c>
      <c r="B204" s="4" t="s">
        <f>=HYPERLINK("https://www.leilaoonline.com.br/lote/detalhe/275837", "BLOCO DE MOTOR GENSET J 320 GS-D821( APENAS O BLOCO). - S/FR. - LOC. CGB PARACAMBI (PARACAMBI - RJ)")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=HYPERLINK("https://www.leilaoonline.com.br/lote/detalhe/275838", "11097")</f>
      </c>
      <c r="B205" s="4" t="s">
        <f>=HYPERLINK("https://www.leilaoonline.com.br/lote/detalhe/275838", "LOTE CONTENDO 3 EQUIPAMENTOS DE LABORATÓRIO SUCATEADOS (OXIDAÇÃO DE GRAXA, TINKEM E OXIDAÇÃO ROTATIVA DE GRAXA). - S/FR. - LOC. NRJ1 (LOC. ILHA DO GOVERNADOR - RJ)")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=HYPERLINK("https://www.leilaoonline.com.br/lote/detalhe/276084", "11098")</f>
      </c>
      <c r="B206" s="4" t="s">
        <f>=HYPERLINK("https://www.leilaoonline.com.br/lote/detalhe/276084", "APROXIMADAMENTE 1.980 ESFERAS DE SILICONE COM ALMA METÁLICA PARA PENEIRA VIBRATÓRIA MVL (USADAS). - LOC. PARAGUAÇU")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=HYPERLINK("https://www.leilaoonline.com.br/lote/detalhe/276140", "11099")</f>
      </c>
      <c r="B207" s="4" t="s">
        <f>=HYPERLINK("https://www.leilaoonline.com.br/lote/detalhe/276140", "LOTE CONTENDO CABOS E FIOS DE COBRE (DE 2,5 MM A 150 MM). - S/FR. -  LOC. BIP. BASE DO IPIRANGA /SP")</f>
      </c>
      <c r="C207" s="4" t="inlineStr">
        <is>
          <t>Vendido</t>
        </is>
      </c>
      <c r="D207" s="4" t="inlineStr">
        <is>
          <t>110</t>
        </is>
      </c>
      <c r="E207" s="5" t="inlineStr">
        <is>
          <t>36.750,00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=HYPERLINK("https://www.leilaoonline.com.br/lote/detalhe/276291", "11100")</f>
      </c>
      <c r="B208" s="4" t="s">
        <f>=HYPERLINK("https://www.leilaoonline.com.br/lote/detalhe/276291", "GERADOR MAUSA LD4/1500 COM REDUTOR(CONJUNTO 1). - PAT. 53131-53130. - LOC. BOM RETIRO .")</f>
      </c>
      <c r="C208" s="4" t="inlineStr">
        <is>
          <t>Vendido</t>
        </is>
      </c>
      <c r="D208" s="4" t="inlineStr">
        <is>
          <t>17</t>
        </is>
      </c>
      <c r="E208" s="5" t="inlineStr">
        <is>
          <t>39.000,00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=HYPERLINK("https://www.leilaoonline.com.br/lote/detalhe/276292", "11101")</f>
      </c>
      <c r="B209" s="4" t="s">
        <f>=HYPERLINK("https://www.leilaoonline.com.br/lote/detalhe/276292", "GERADOR MAUSA LD4/1500 COM REDUTOR( CONJUNTO 3). - PAT.53136/53134/53135. - LOC. BOM RETIRO ")</f>
      </c>
      <c r="C209" s="4" t="inlineStr">
        <is>
          <t>Vendido</t>
        </is>
      </c>
      <c r="D209" s="4" t="inlineStr">
        <is>
          <t>9</t>
        </is>
      </c>
      <c r="E209" s="5" t="inlineStr">
        <is>
          <t>36.000,00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=HYPERLINK("https://www.leilaoonline.com.br/lote/detalhe/276294", "11102")</f>
      </c>
      <c r="B210" s="4" t="s">
        <f>=HYPERLINK("https://www.leilaoonline.com.br/lote/detalhe/276294", "COMPRESSOR DUPLO COM MOTOR. - PAT. 53180-53179-92738. - LOC. BOM RETIRO ")</f>
      </c>
      <c r="C210" s="4" t="inlineStr">
        <is>
          <t>Não vendido</t>
        </is>
      </c>
      <c r="D210" s="4" t="inlineStr">
        <is>
          <t>14</t>
        </is>
      </c>
      <c r="E210" s="5" t="inlineStr">
        <is>
          <t>5.250,00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=HYPERLINK("https://www.leilaoonline.com.br/lote/detalhe/276293", "11103")</f>
      </c>
      <c r="B211" s="4" t="s">
        <f>=HYPERLINK("https://www.leilaoonline.com.br/lote/detalhe/276293", "REDUTOR NG(GIB.320). - PAT. 53126. - LOC. BOM RETIRO ")</f>
      </c>
      <c r="C211" s="4" t="inlineStr">
        <is>
          <t>Vendido</t>
        </is>
      </c>
      <c r="D211" s="4" t="inlineStr">
        <is>
          <t>13</t>
        </is>
      </c>
      <c r="E211" s="5" t="inlineStr">
        <is>
          <t>12.500,00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=HYPERLINK("https://www.leilaoonline.com.br/lote/detalhe/276298", "11104")</f>
      </c>
      <c r="B212" s="4" t="s">
        <f>=HYPERLINK("https://www.leilaoonline.com.br/lote/detalhe/276298", "APROX. 30.000 KG DE SUCATA DE TUBOS DE ALUMÍNIO, ABRAÇADEIRAS, CURVAS E VÁLVULAS ( VENDA POR KILO); NECESSÁRIO TER LICENÇAS AMBIENTAIS PARA COMPRA . - S/FR. - LOC. COSTA PINTO ")</f>
      </c>
      <c r="C212" s="4" t="inlineStr">
        <is>
          <t>Não vendido</t>
        </is>
      </c>
      <c r="D212" s="4" t="inlineStr">
        <is>
          <t>58</t>
        </is>
      </c>
      <c r="E212" s="5" t="inlineStr">
        <is>
          <t>246.000,00</t>
        </is>
      </c>
      <c r="F212" s="4" t="inlineStr">
        <is>
          <t>0.10</t>
        </is>
      </c>
    </row>
    <row collapsed="false" customFormat="false" customHeight="false" hidden="false" ht="12.1" outlineLevel="0" r="213">
      <c r="A213" s="5" t="s">
        <f>=HYPERLINK("https://www.leilaoonline.com.br/lote/detalhe/276299", "11105")</f>
      </c>
      <c r="B213" s="4" t="s">
        <f>=HYPERLINK("https://www.leilaoonline.com.br/lote/detalhe/276299", "APROX. 14.000 KG DE SUCATA DE TUBOS DE ALUMÍNIO, ABRAÇADEIRAS, CURVAS E VÁLVULAS (VENDA POR KILO) ; NECESSÁRIO TER LICENÇAS AMBIENTAIS PARA COMPRA. - S/FR. - LOC. RAFARD")</f>
      </c>
      <c r="C213" s="4" t="inlineStr">
        <is>
          <t>Não vendido</t>
        </is>
      </c>
      <c r="D213" s="4" t="inlineStr">
        <is>
          <t>71</t>
        </is>
      </c>
      <c r="E213" s="5" t="inlineStr">
        <is>
          <t>123.200,00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=HYPERLINK("https://www.leilaoonline.com.br/lote/detalhe/276301", "11106")</f>
      </c>
      <c r="B214" s="4" t="s">
        <f>=HYPERLINK("https://www.leilaoonline.com.br/lote/detalhe/276301", "CAMINHÃO MERCEDES BENZ AXOR 3344 6X4; ANO 2014/2014; BRANCA; (PLATAFORMA MUNCK). - FR362055. - LOC. BOM RETIRO.")</f>
      </c>
      <c r="C214" s="4" t="inlineStr">
        <is>
          <t>Vendido</t>
        </is>
      </c>
      <c r="D214" s="4" t="inlineStr">
        <is>
          <t>105</t>
        </is>
      </c>
      <c r="E214" s="5" t="inlineStr">
        <is>
          <t>242.000,00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=HYPERLINK("https://www.leilaoonline.com.br/lote/detalhe/276302", "11107")</f>
      </c>
      <c r="B215" s="4" t="s">
        <f>=HYPERLINK("https://www.leilaoonline.com.br/lote/detalhe/276302", "CARREGADEIRA VALTRA BM100; ANO 2014; (IMPLEMENTO SANTAL). - FR51450/ FR57577. - LOC. COSTA PINTO ")</f>
      </c>
      <c r="C215" s="4" t="inlineStr">
        <is>
          <t>Não vendido</t>
        </is>
      </c>
      <c r="D215" s="4" t="inlineStr">
        <is>
          <t>118</t>
        </is>
      </c>
      <c r="E215" s="5" t="inlineStr">
        <is>
          <t>194.000,00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=HYPERLINK("https://www.leilaoonline.com.br/lote/detalhe/276660", "11108")</f>
      </c>
      <c r="B216" s="4" t="s">
        <f>=HYPERLINK("https://www.leilaoonline.com.br/lote/detalhe/276660", "03 PIER . - S/FR. - LOC. DIAMANTE")</f>
      </c>
      <c r="C216" s="4" t="inlineStr">
        <is>
          <t>Não vendido</t>
        </is>
      </c>
      <c r="D216" s="4" t="inlineStr">
        <is>
          <t>80</t>
        </is>
      </c>
      <c r="E216" s="5" t="inlineStr">
        <is>
          <t>217.000,00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=HYPERLINK("https://www.leilaoonline.com.br/lote/detalhe/276695", "11109")</f>
      </c>
      <c r="B217" s="4" t="s">
        <f>=HYPERLINK("https://www.leilaoonline.com.br/lote/detalhe/276695", "01 BOMBA DE COMBUSTÍVEL SUCATEADA. - S/FR. - LOC. AEROPORTO GAVIÃO PEIXOTO/SP")</f>
      </c>
      <c r="C217" s="4" t="inlineStr">
        <is>
          <t>Vendido</t>
        </is>
      </c>
      <c r="D217" s="4" t="inlineStr">
        <is>
          <t>2</t>
        </is>
      </c>
      <c r="E217" s="5" t="inlineStr">
        <is>
          <t>600,00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=HYPERLINK("https://www.leilaoonline.com.br/lote/detalhe/276715", "11110")</f>
      </c>
      <c r="B218" s="4" t="s">
        <f>=HYPERLINK("https://www.leilaoonline.com.br/lote/detalhe/276715", "CALDEIRÃO AMERICANO GÁS GLP 200L; MOD. CVG-200; GRAU PROT.IPX0. - NUM.SÉRIE 1317669. - ( veja manual no descritivo). - LOC. CAR- PIRACICABA/SP")</f>
      </c>
      <c r="C218" s="4" t="inlineStr">
        <is>
          <t>Vendido</t>
        </is>
      </c>
      <c r="D218" s="4" t="inlineStr">
        <is>
          <t>6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=HYPERLINK("https://www.leilaoonline.com.br/lote/detalhe/274904", "11510")</f>
      </c>
      <c r="B219" s="4" t="s">
        <f>=HYPERLINK("https://www.leilaoonline.com.br/lote/detalhe/274904", "CARRETA DIS. TORTA SPANDER; ANO 2011. - FR139990. - (PÁTIO DESINVESTIMENTO) - LOC. BOM RETIRO ")</f>
      </c>
      <c r="C219" s="4" t="inlineStr">
        <is>
          <t>Não vendido</t>
        </is>
      </c>
      <c r="D219" s="4" t="inlineStr">
        <is>
          <t>7</t>
        </is>
      </c>
      <c r="E219" s="5" t="inlineStr">
        <is>
          <t>4.000,00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=HYPERLINK("https://www.leilaoonline.com.br/lote/detalhe/272345", "11537")</f>
      </c>
      <c r="B220" s="4" t="s">
        <f>=HYPERLINK("https://www.leilaoonline.com.br/lote/detalhe/272345", "SUCATA  DE CAMINHÃO MERCEDES BENZ 1718; ANO 2010/2011; BRANCA; (C/ BAÚ OFICINA FACHINNI). - FR14801204. - (VENDA S/ DOCUMENTO). - LOC. SANTA ELISA ")</f>
      </c>
      <c r="C220" s="4" t="inlineStr">
        <is>
          <t>Vendido</t>
        </is>
      </c>
      <c r="D220" s="4" t="inlineStr">
        <is>
          <t>16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=HYPERLINK("https://www.leilaoonline.com.br/lote/detalhe/272346", "11539")</f>
      </c>
      <c r="B221" s="4" t="s">
        <f>=HYPERLINK("https://www.leilaoonline.com.br/lote/detalhe/272346", "SUCATA DE CAMINHÃO MERCEDES BENZ 1718; ANO 2010/2011; BRANCA; (C/ BAÚ OFICINA JHC). - FR14801180. - (VENDA S/ DOCUMENTO). - LOC. SANTA ELISA ")</f>
      </c>
      <c r="C221" s="4" t="inlineStr">
        <is>
          <t>Vendido</t>
        </is>
      </c>
      <c r="D221" s="4" t="inlineStr">
        <is>
          <t>12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=HYPERLINK("https://www.leilaoonline.com.br/lote/detalhe/272427", "11540")</f>
      </c>
      <c r="B222" s="4" t="s">
        <f>=HYPERLINK("https://www.leilaoonline.com.br/lote/detalhe/272427", "SUCATA DE CAMINHÃO MERCEDES BENZ 1718; ANO 2010/2011; BRANCA; (C/ BAÚ OFICINA JHC). - FR14801178. - ( VENDA S/ DOCUMENTO). - LOC. SANTA ELISA ")</f>
      </c>
      <c r="C222" s="4" t="inlineStr">
        <is>
          <t>Vendido</t>
        </is>
      </c>
      <c r="D222" s="4" t="inlineStr">
        <is>
          <t>13</t>
        </is>
      </c>
      <c r="E222" s="5" t="inlineStr">
        <is>
          <t>22.000,00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=HYPERLINK("https://www.leilaoonline.com.br/lote/detalhe/272347", "11541")</f>
      </c>
      <c r="B223" s="4" t="s">
        <f>=HYPERLINK("https://www.leilaoonline.com.br/lote/detalhe/272347", "SUCATA DE CAMINHÃO MERCEDES BENZ 1718; ANO 2010/2011; BRANCA; (C/ BAÚ OFICINA GASCOM). - FR12801028. - (VENDA S/ DOCUMENTO). - LOC. SANTA ELISA")</f>
      </c>
      <c r="C223" s="4" t="inlineStr">
        <is>
          <t>Vendido</t>
        </is>
      </c>
      <c r="D223" s="4" t="inlineStr">
        <is>
          <t>12</t>
        </is>
      </c>
      <c r="E223" s="5" t="inlineStr">
        <is>
          <t>21.000,00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=HYPERLINK("https://www.leilaoonline.com.br/lote/detalhe/272348", "11542")</f>
      </c>
      <c r="B224" s="4" t="s">
        <f>=HYPERLINK("https://www.leilaoonline.com.br/lote/detalhe/272348", "SUCATA DE CAMINHÃO MERCEDES BENZ 1718; ANO 2011/2012; BRANCA; (C/ BAÚ OFICINA GASCOM). - FR14801213. - ( VENDA S/ DOCUMENTO) . - LOC. SANTA ELISA ")</f>
      </c>
      <c r="C224" s="4" t="inlineStr">
        <is>
          <t>Vendido</t>
        </is>
      </c>
      <c r="D224" s="4" t="inlineStr">
        <is>
          <t>20</t>
        </is>
      </c>
      <c r="E224" s="5" t="inlineStr">
        <is>
          <t>29.000,00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=HYPERLINK("https://www.leilaoonline.com.br/lote/detalhe/274912", "11560")</f>
      </c>
      <c r="B225" s="4" t="s">
        <f>=HYPERLINK("https://www.leilaoonline.com.br/lote/detalhe/274912", "MOTO BOMBA OM 447-A. - ANO 2010 - FR23724. -  (PÁTIO AUTOMOTIVO) - LOC. BOM RETIRO")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=HYPERLINK("https://www.leilaoonline.com.br/lote/detalhe/274918", "11561")</f>
      </c>
      <c r="B226" s="4" t="s">
        <f>=HYPERLINK("https://www.leilaoonline.com.br/lote/detalhe/274918", "MOTO BOMBA OM 366-A; ANO 2004. - FR23721 -  (PÁTIO AUTOMOTIVO) - LOC. COSTA PINTO ")</f>
      </c>
      <c r="C226" s="4" t="inlineStr">
        <is>
          <t>Vendido</t>
        </is>
      </c>
      <c r="D226" s="4" t="inlineStr">
        <is>
          <t>19</t>
        </is>
      </c>
      <c r="E226" s="5" t="inlineStr">
        <is>
          <t>15.500,00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=HYPERLINK("https://www.leilaoonline.com.br/lote/detalhe/274910", "11562")</f>
      </c>
      <c r="B227" s="4" t="s">
        <f>=HYPERLINK("https://www.leilaoonline.com.br/lote/detalhe/274910", "SUCATA DE CENTRIFUGA ROTATIVA. - S/FR. - (PÁTIO E2G) - LOC. COSTA PINTO 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=HYPERLINK("https://www.leilaoonline.com.br/lote/detalhe/272344", "11667")</f>
      </c>
      <c r="B228" s="4" t="s">
        <f>=HYPERLINK("https://www.leilaoonline.com.br/lote/detalhe/272344", "COLHEDORA JOHN DEERE 3522 2L; ANO 2014. - FR91512. - (PÁTIO CCT) - LOC. GASA ")</f>
      </c>
      <c r="C228" s="4" t="inlineStr">
        <is>
          <t>Vendido</t>
        </is>
      </c>
      <c r="D228" s="4" t="inlineStr">
        <is>
          <t>7</t>
        </is>
      </c>
      <c r="E228" s="5" t="inlineStr">
        <is>
          <t>16.000,00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=HYPERLINK("https://www.leilaoonline.com.br/lote/detalhe/275158", "11674")</f>
      </c>
      <c r="B229" s="4" t="s">
        <f>=HYPERLINK("https://www.leilaoonline.com.br/lote/detalhe/275158", "SEMI REBOQUE RANDON SRBS IN; ANO 2011/2012; AZUL; (VINHAÇA). - FR163801. - (PÁTIO AGRICOLA PRÒXIMO A PORTARIA). -  LOC. DESTIVALE")</f>
      </c>
      <c r="C229" s="4" t="inlineStr">
        <is>
          <t>Vendido</t>
        </is>
      </c>
      <c r="D229" s="4" t="inlineStr">
        <is>
          <t>51</t>
        </is>
      </c>
      <c r="E229" s="5" t="inlineStr">
        <is>
          <t>70.000,00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=HYPERLINK("https://www.leilaoonline.com.br/lote/detalhe/276135", "11675")</f>
      </c>
      <c r="B230" s="4" t="s">
        <f>=HYPERLINK("https://www.leilaoonline.com.br/lote/detalhe/276135", "COMPRESSOR SCHULZ 175 IBF/POL² 350 LTRS 30 PÉS³MIN 7,5HP COM MOTOR WEG W22 PLUSS. - S/FR. - (PÁTIO CALDEIRARIA). - LOC. PARAGUAÇU")</f>
      </c>
      <c r="C230" s="4" t="inlineStr">
        <is>
          <t>Vendido</t>
        </is>
      </c>
      <c r="D230" s="4" t="inlineStr">
        <is>
          <t>9</t>
        </is>
      </c>
      <c r="E230" s="5" t="inlineStr">
        <is>
          <t>3.250,00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=HYPERLINK("https://www.leilaoonline.com.br/lote/detalhe/276138", "11676")</f>
      </c>
      <c r="B231" s="4" t="s">
        <f>=HYPERLINK("https://www.leilaoonline.com.br/lote/detalhe/276138", "MOTOR DE CORRENTE CONTINUA WEG SUCATEADO. - S/FR. - (PÁTIO CALDEIRARIA). - LOC. PARAGUAÇU")</f>
      </c>
      <c r="C231" s="4" t="inlineStr">
        <is>
          <t>Vendido</t>
        </is>
      </c>
      <c r="D231" s="4" t="inlineStr">
        <is>
          <t>32</t>
        </is>
      </c>
      <c r="E231" s="5" t="inlineStr">
        <is>
          <t>4.500,00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=HYPERLINK("https://www.leilaoonline.com.br/lote/detalhe/276133", "11677")</f>
      </c>
      <c r="B232" s="4" t="s">
        <f>=HYPERLINK("https://www.leilaoonline.com.br/lote/detalhe/276133", "TURBINA SUCATEADA. - S/FR. - (PÁTIO CALDEIRARIA). - LOC. PARAGUAÇU")</f>
      </c>
      <c r="C232" s="4" t="inlineStr">
        <is>
          <t>Vendido</t>
        </is>
      </c>
      <c r="D232" s="4" t="inlineStr">
        <is>
          <t>8</t>
        </is>
      </c>
      <c r="E232" s="5" t="inlineStr">
        <is>
          <t>2.300,00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=HYPERLINK("https://www.leilaoonline.com.br/lote/detalhe/276134", "11678")</f>
      </c>
      <c r="B233" s="4" t="s">
        <f>=HYPERLINK("https://www.leilaoonline.com.br/lote/detalhe/276134", "COMPRESSOR SUCATEADO COM  MOTOR WEG W22 PLUSS. - FR233388 / 195332. - (PÁTIO CALDEIRARIA). - LOC. PARAGUAÇU")</f>
      </c>
      <c r="C233" s="4" t="inlineStr">
        <is>
          <t>Vendido</t>
        </is>
      </c>
      <c r="D233" s="4" t="inlineStr">
        <is>
          <t>27</t>
        </is>
      </c>
      <c r="E233" s="5" t="inlineStr">
        <is>
          <t>3.350,00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=HYPERLINK("https://www.leilaoonline.com.br/lote/detalhe/274073", "11680")</f>
      </c>
      <c r="B234" s="4" t="s">
        <f>=HYPERLINK("https://www.leilaoonline.com.br/lote/detalhe/274073", "TROCADOR DE CALOR SUCATEADO. - S/FR. - (PÁTIO DA CENTRAL DE RESÍDUOS) - UND. DESTIVALE ")</f>
      </c>
      <c r="C234" s="4" t="inlineStr">
        <is>
          <t>Vendido</t>
        </is>
      </c>
      <c r="D234" s="4" t="inlineStr">
        <is>
          <t>21</t>
        </is>
      </c>
      <c r="E234" s="5" t="inlineStr">
        <is>
          <t>6.000,00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=HYPERLINK("https://www.leilaoonline.com.br/lote/detalhe/276132", "11681")</f>
      </c>
      <c r="B235" s="4" t="s">
        <f>=HYPERLINK("https://www.leilaoonline.com.br/lote/detalhe/276132", "TURBINA SUCATEADA; ANO 2008. - FR156211. - (PÁTIO CALDEIRARIA). -LOC. PARAGUAÇU")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3.500,00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=HYPERLINK("https://www.leilaoonline.com.br/lote/detalhe/276136", "11682")</f>
      </c>
      <c r="B236" s="4" t="s">
        <f>=HYPERLINK("https://www.leilaoonline.com.br/lote/detalhe/276136", "TROCADOR DE CALOR SUCATEADO. - FR155733. - (PÁTIO CALDEIRARIA). - LOC. PARAGUAÇU")</f>
      </c>
      <c r="C236" s="4" t="inlineStr">
        <is>
          <t>Vendido</t>
        </is>
      </c>
      <c r="D236" s="4" t="inlineStr">
        <is>
          <t>27</t>
        </is>
      </c>
      <c r="E236" s="5" t="inlineStr">
        <is>
          <t>5.100,00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=HYPERLINK("https://www.leilaoonline.com.br/lote/detalhe/276139", "11683")</f>
      </c>
      <c r="B237" s="4" t="s">
        <f>=HYPERLINK("https://www.leilaoonline.com.br/lote/detalhe/276139", "MOTOR DE CORRENTE CONTINUA SUCATEADO. - S/FR. - (PÁTIO CALDEIRARIA). - LOC. PARAGUAÇU")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5.100,00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=HYPERLINK("https://www.leilaoonline.com.br/lote/detalhe/276137", "11689")</f>
      </c>
      <c r="B238" s="4" t="s">
        <f>=HYPERLINK("https://www.leilaoonline.com.br/lote/detalhe/276137", "GERADOR MAUSA MOD LD4/1500 1500KVA 1800RPM NS 2298 SUCATEADO. - FR156208. - (PÁTIO CALDEIRARIA). -LOC. PARAGUAÇU")</f>
      </c>
      <c r="C238" s="4" t="inlineStr">
        <is>
          <t>Não vendido</t>
        </is>
      </c>
      <c r="D238" s="4" t="inlineStr">
        <is>
          <t>60</t>
        </is>
      </c>
      <c r="E238" s="5" t="inlineStr">
        <is>
          <t>28.500,00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=HYPERLINK("https://www.leilaoonline.com.br/lote/detalhe/272379", "11698")</f>
      </c>
      <c r="B239" s="4" t="s">
        <f>=HYPERLINK("https://www.leilaoonline.com.br/lote/detalhe/272379", "TRATOR CASE MX 260 MAGNUM 4x4; ANO 2017. - FR23243. - (PÁTIO DESINVESTIMENTO) - LOC. GASA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31.000,00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=HYPERLINK("https://www.leilaoonline.com.br/lote/detalhe/272341", "11704")</f>
      </c>
      <c r="B240" s="4" t="s">
        <f>=HYPERLINK("https://www.leilaoonline.com.br/lote/detalhe/272341", " CULTIVADOR; ANO 2017. - FR4445302. - LOC. CAARAPÓ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=HYPERLINK("https://www.leilaoonline.com.br/lote/detalhe/273722", "11747")</f>
      </c>
      <c r="B241" s="4" t="s">
        <f>=HYPERLINK("https://www.leilaoonline.com.br/lote/detalhe/273722", "TRANSBORDO CIVEMASSA 10500; ANO 2011 . - FR47011. - LOC. PASSATEMPO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=HYPERLINK("https://www.leilaoonline.com.br/lote/detalhe/274213", "11927")</f>
      </c>
      <c r="B242" s="4" t="s">
        <f>=HYPERLINK("https://www.leilaoonline.com.br/lote/detalhe/274213", "TRANSBORDO ATA 12 T; ANO 2015 . - FR102304. - ( PÁTIO DE DESINVESTIMENTO). - LOC. BARRA ")</f>
      </c>
      <c r="C242" s="4" t="inlineStr">
        <is>
          <t>Não vendido</t>
        </is>
      </c>
      <c r="D242" s="4" t="inlineStr">
        <is>
          <t>30</t>
        </is>
      </c>
      <c r="E242" s="5" t="inlineStr">
        <is>
          <t>30.000,00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=HYPERLINK("https://www.leilaoonline.com.br/lote/detalhe/274214", "11933")</f>
      </c>
      <c r="B243" s="4" t="s">
        <f>=HYPERLINK("https://www.leilaoonline.com.br/lote/detalhe/274214", "TRANSBORDO ATA 10500; ANO 2010. - FR102023. - ( PÁTIO DE DESINVESTIMENTO). - LOC. BARRA ")</f>
      </c>
      <c r="C243" s="4" t="inlineStr">
        <is>
          <t>Vendido</t>
        </is>
      </c>
      <c r="D243" s="4" t="inlineStr">
        <is>
          <t>11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=HYPERLINK("https://www.leilaoonline.com.br/lote/detalhe/274215", "11934")</f>
      </c>
      <c r="B244" s="4" t="s">
        <f>=HYPERLINK("https://www.leilaoonline.com.br/lote/detalhe/274215", "TRANSBORDO ATA. - FR101988. - ( PÁTIO DE DESINVESTIMENTO). -  LOC. BARRA ")</f>
      </c>
      <c r="C244" s="4" t="inlineStr">
        <is>
          <t>Vendido</t>
        </is>
      </c>
      <c r="D244" s="4" t="inlineStr">
        <is>
          <t>8</t>
        </is>
      </c>
      <c r="E244" s="5" t="inlineStr">
        <is>
          <t>17.000,00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=HYPERLINK("https://www.leilaoonline.com.br/lote/detalhe/272390", "11954")</f>
      </c>
      <c r="B245" s="4" t="s">
        <f>=HYPERLINK("https://www.leilaoonline.com.br/lote/detalhe/272390", "PONTE ROLANTE MAUSA 15 TON.; MEDINDO 20X5 METROS. - S/FR. - (PÁTIO ANTIGAS CALDEIRAS). -  LOC. PARAISO")</f>
      </c>
      <c r="C245" s="4" t="inlineStr">
        <is>
          <t>Não vendido</t>
        </is>
      </c>
      <c r="D245" s="4" t="inlineStr">
        <is>
          <t>83</t>
        </is>
      </c>
      <c r="E245" s="5" t="inlineStr">
        <is>
          <t>112.000,00</t>
        </is>
      </c>
      <c r="F245" s="4" t="inlineStr">
        <is>
          <t>2000.00</t>
        </is>
      </c>
    </row>
    <row collapsed="false" customFormat="false" customHeight="false" hidden="false" ht="12.1" outlineLevel="0" r="246">
      <c r="A246" s="5" t="s">
        <f>=HYPERLINK("https://www.leilaoonline.com.br/lote/detalhe/272343", "11980")</f>
      </c>
      <c r="B246" s="4" t="s">
        <f>=HYPERLINK("https://www.leilaoonline.com.br/lote/detalhe/272343", " REBOQUE ANTONINI; ANO 1991/1991; CINZA; (VENDA APENAS PARA COMPRADORES DO ESTADO DE SÃO PAULO). - FR19121. - ( PÁTIO DESINVESTIMENTO). -   LOC. PARAISO ")</f>
      </c>
      <c r="C246" s="4" t="inlineStr">
        <is>
          <t>Vendido</t>
        </is>
      </c>
      <c r="D246" s="4" t="inlineStr">
        <is>
          <t>15</t>
        </is>
      </c>
      <c r="E246" s="5" t="inlineStr">
        <is>
          <t>24.000,00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=HYPERLINK("https://www.leilaoonline.com.br/lote/detalhe/274216", "11996")</f>
      </c>
      <c r="B247" s="4" t="s">
        <f>=HYPERLINK("https://www.leilaoonline.com.br/lote/detalhe/274216", "TRANSBORDO ATA 12 T.; ANO 2012 - FR47075. - ( PÁTIO DE DESINVESTIMENTO). - LOC. BARRA ")</f>
      </c>
      <c r="C247" s="4" t="inlineStr">
        <is>
          <t>Não vendido</t>
        </is>
      </c>
      <c r="D247" s="4" t="inlineStr">
        <is>
          <t>8</t>
        </is>
      </c>
      <c r="E247" s="5" t="inlineStr">
        <is>
          <t>20.000,00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=HYPERLINK("https://www.leilaoonline.com.br/lote/detalhe/272419", "12014")</f>
      </c>
      <c r="B248" s="4" t="s">
        <f>=HYPERLINK("https://www.leilaoonline.com.br/lote/detalhe/272419", " 2 CLIMATIZADORES ADIABÁTICO; ANO 2009. - PT299105/ PT299170. - LOC. RIO BRILHANTE")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=HYPERLINK("https://www.leilaoonline.com.br/lote/detalhe/272357", "12018")</f>
      </c>
      <c r="B249" s="4" t="s">
        <f>=HYPERLINK("https://www.leilaoonline.com.br/lote/detalhe/272357", "TRANSBORDO MEGATEC 10.500T, ANO 2013 - FR4445205 - LOC. CAARAPÓ")</f>
      </c>
      <c r="C249" s="4" t="inlineStr">
        <is>
          <t>Vendido</t>
        </is>
      </c>
      <c r="D249" s="4" t="inlineStr">
        <is>
          <t>12</t>
        </is>
      </c>
      <c r="E249" s="5" t="inlineStr">
        <is>
          <t>24.000,00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=HYPERLINK("https://www.leilaoonline.com.br/lote/detalhe/272359", "12019")</f>
      </c>
      <c r="B250" s="4" t="s">
        <f>=HYPERLINK("https://www.leilaoonline.com.br/lote/detalhe/272359", "TRANSBORDO MEGATEC 10.500T, ANO 2013 - FR4445176 - LOC. CAARAPÓ")</f>
      </c>
      <c r="C250" s="4" t="inlineStr">
        <is>
          <t>Vendido</t>
        </is>
      </c>
      <c r="D250" s="4" t="inlineStr">
        <is>
          <t>12</t>
        </is>
      </c>
      <c r="E250" s="5" t="inlineStr">
        <is>
          <t>24.000,00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=HYPERLINK("https://www.leilaoonline.com.br/lote/detalhe/272358", "12020")</f>
      </c>
      <c r="B251" s="4" t="s">
        <f>=HYPERLINK("https://www.leilaoonline.com.br/lote/detalhe/272358", "TRANSBORDO MEGATEC 10.500T, ANO 2013 - FR4445187 - LOC. CAARAPÓ")</f>
      </c>
      <c r="C251" s="4" t="inlineStr">
        <is>
          <t>Vendido</t>
        </is>
      </c>
      <c r="D251" s="4" t="inlineStr">
        <is>
          <t>11</t>
        </is>
      </c>
      <c r="E251" s="5" t="inlineStr">
        <is>
          <t>23.000,00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=HYPERLINK("https://www.leilaoonline.com.br/lote/detalhe/272403", "12026")</f>
      </c>
      <c r="B252" s="4" t="s">
        <f>=HYPERLINK("https://www.leilaoonline.com.br/lote/detalhe/272403", "TRANSBORDO CIVEMASA TAC 13000, ANO 2008 - FR9004122 - LOC. PASSATEMPO")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=HYPERLINK("https://www.leilaoonline.com.br/lote/detalhe/272405", "12027")</f>
      </c>
      <c r="B253" s="4" t="s">
        <f>=HYPERLINK("https://www.leilaoonline.com.br/lote/detalhe/272405", "TRANSBORDO CIVEMASA TAC 13000, ANO 2007 - FR5004752 - LOC. PASSATEMPO")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=HYPERLINK("https://www.leilaoonline.com.br/lote/detalhe/272404", "12028")</f>
      </c>
      <c r="B254" s="4" t="s">
        <f>=HYPERLINK("https://www.leilaoonline.com.br/lote/detalhe/272404", "TRANSBORDO CIVEMASA TAC 13000, ANO 2008 - FR9004041 - LOC. PASSATEMPO")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10.000,00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=HYPERLINK("https://www.leilaoonline.com.br/lote/detalhe/272361", "12030")</f>
      </c>
      <c r="B255" s="4" t="s">
        <f>=HYPERLINK("https://www.leilaoonline.com.br/lote/detalhe/272361", "TRATOR JOHN DEERE 6190 J, ANO 2017 - FR4435185 - LOC. CAARAPÓ")</f>
      </c>
      <c r="C255" s="4" t="inlineStr">
        <is>
          <t>Não vendido</t>
        </is>
      </c>
      <c r="D255" s="4" t="inlineStr">
        <is>
          <t>57</t>
        </is>
      </c>
      <c r="E255" s="5" t="inlineStr">
        <is>
          <t>86.000,00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=HYPERLINK("https://www.leilaoonline.com.br/lote/detalhe/272360", "12031")</f>
      </c>
      <c r="B256" s="4" t="s">
        <f>=HYPERLINK("https://www.leilaoonline.com.br/lote/detalhe/272360", "TRATOR JOHN DEERE 6190 J, ANO 2017 - FR4435175 - LOC. CAARAPÓ")</f>
      </c>
      <c r="C256" s="4" t="inlineStr">
        <is>
          <t>Não vendido</t>
        </is>
      </c>
      <c r="D256" s="4" t="inlineStr">
        <is>
          <t>40</t>
        </is>
      </c>
      <c r="E256" s="5" t="inlineStr">
        <is>
          <t>87.000,00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=HYPERLINK("https://www.leilaoonline.com.br/lote/detalhe/272426", "12033")</f>
      </c>
      <c r="B257" s="4" t="s">
        <f>=HYPERLINK("https://www.leilaoonline.com.br/lote/detalhe/272426", " PLANTADORA DE CANA TMA 2 LINHAS; ANO 2014. - FR140033. - LOC. CAARAPÓ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=HYPERLINK("https://www.leilaoonline.com.br/lote/detalhe/272371", "12042")</f>
      </c>
      <c r="B258" s="4" t="s">
        <f>=HYPERLINK("https://www.leilaoonline.com.br/lote/detalhe/272371", " CARROCERIA CANA INTEIRA; ANO 2010. - FR4455032. - LOC. CAARAPÓ")</f>
      </c>
      <c r="C258" s="4" t="inlineStr">
        <is>
          <t>Vendido</t>
        </is>
      </c>
      <c r="D258" s="4" t="inlineStr">
        <is>
          <t>8</t>
        </is>
      </c>
      <c r="E258" s="5" t="inlineStr">
        <is>
          <t>6.000,00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=HYPERLINK("https://www.leilaoonline.com.br/lote/detalhe/272406", "12051")</f>
      </c>
      <c r="B259" s="4" t="s">
        <f>=HYPERLINK("https://www.leilaoonline.com.br/lote/detalhe/272406", "TRANSBORDO CIVEMASA TAC 13000, ANO 2006 - FR5004735 - LOC. PASSATEMPO")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=HYPERLINK("https://www.leilaoonline.com.br/lote/detalhe/272402", "12052")</f>
      </c>
      <c r="B260" s="4" t="s">
        <f>=HYPERLINK("https://www.leilaoonline.com.br/lote/detalhe/272402", "TRANSBORDO CIVEMASA TAC 13000, ANO 2008 - FR9004106 - LOC. PASSATEMPO")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=HYPERLINK("https://www.leilaoonline.com.br/lote/detalhe/275258", "12053")</f>
      </c>
      <c r="B261" s="4" t="s">
        <f>=HYPERLINK("https://www.leilaoonline.com.br/lote/detalhe/275258", "04 CARRETINHAS; ANO 2016. - FR9003157/FR9003159/FR9003158/FR9003160. - LOC. RIO BRILHANTE ")</f>
      </c>
      <c r="C261" s="4" t="inlineStr">
        <is>
          <t>Não vendido</t>
        </is>
      </c>
      <c r="D261" s="4" t="inlineStr">
        <is>
          <t>6</t>
        </is>
      </c>
      <c r="E261" s="5" t="inlineStr">
        <is>
          <t>1.100,00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=HYPERLINK("https://www.leilaoonline.com.br/lote/detalhe/272407", "12054")</f>
      </c>
      <c r="B262" s="4" t="s">
        <f>=HYPERLINK("https://www.leilaoonline.com.br/lote/detalhe/272407", "TRANSBORDO CIVEMASA TAC 13000, ANO 2008 - FR9004020 -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=HYPERLINK("https://www.leilaoonline.com.br/lote/detalhe/275408", "12057")</f>
      </c>
      <c r="B263" s="4" t="s">
        <f>=HYPERLINK("https://www.leilaoonline.com.br/lote/detalhe/275408", "CAMINHÃO MERCEDES BENZ AXOR 3344S 6X4; ANO 2014/2014; BRANCA. - FR131246. - LOC. RIO BRILHANTE ")</f>
      </c>
      <c r="C263" s="4" t="inlineStr">
        <is>
          <t>Não vendido</t>
        </is>
      </c>
      <c r="D263" s="4" t="inlineStr">
        <is>
          <t>39</t>
        </is>
      </c>
      <c r="E263" s="5" t="inlineStr">
        <is>
          <t>126.000,00</t>
        </is>
      </c>
      <c r="F263" s="4" t="inlineStr">
        <is>
          <t>2000.00</t>
        </is>
      </c>
    </row>
    <row collapsed="false" customFormat="false" customHeight="false" hidden="false" ht="12.1" outlineLevel="0" r="264">
      <c r="A264" s="5" t="s">
        <f>=HYPERLINK("https://www.leilaoonline.com.br/lote/detalhe/275405", "12058")</f>
      </c>
      <c r="B264" s="4" t="s">
        <f>=HYPERLINK("https://www.leilaoonline.com.br/lote/detalhe/275405", "TRATOR JONH DEERE 7210 J; ANO 2016. - FR4435150. - LOC. RIO BRILHANTE ")</f>
      </c>
      <c r="C264" s="4" t="inlineStr">
        <is>
          <t>Não vendido</t>
        </is>
      </c>
      <c r="D264" s="4" t="inlineStr">
        <is>
          <t>7</t>
        </is>
      </c>
      <c r="E264" s="5" t="inlineStr">
        <is>
          <t>9.000,00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=HYPERLINK("https://www.leilaoonline.com.br/lote/detalhe/275406", "12059")</f>
      </c>
      <c r="B265" s="4" t="s">
        <f>=HYPERLINK("https://www.leilaoonline.com.br/lote/detalhe/275406", "TRATOR JOHN DEERE 6180 J; ANO 2016. - FR4435133. - LOC. RIO BRILHANTE ")</f>
      </c>
      <c r="C265" s="4" t="inlineStr">
        <is>
          <t>Vendido</t>
        </is>
      </c>
      <c r="D265" s="4" t="inlineStr">
        <is>
          <t>56</t>
        </is>
      </c>
      <c r="E265" s="5" t="inlineStr">
        <is>
          <t>37.000,00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=HYPERLINK("https://www.leilaoonline.com.br/lote/detalhe/272362", "12076")</f>
      </c>
      <c r="B266" s="4" t="s">
        <f>=HYPERLINK("https://www.leilaoonline.com.br/lote/detalhe/272362", "DOLLY, ANO 2003. - FR11004135. - (VENDA SEM DOCUMENTO) - LOC. RIO BRILHANTE")</f>
      </c>
      <c r="C266" s="4" t="inlineStr">
        <is>
          <t>Vendido</t>
        </is>
      </c>
      <c r="D266" s="4" t="inlineStr">
        <is>
          <t>9</t>
        </is>
      </c>
      <c r="E266" s="5" t="inlineStr">
        <is>
          <t>8.000,00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=HYPERLINK("https://www.leilaoonline.com.br/lote/detalhe/272424", "12092")</f>
      </c>
      <c r="B267" s="4" t="s">
        <f>=HYPERLINK("https://www.leilaoonline.com.br/lote/detalhe/272424", "TRANSBORDO CIVEMASA TAC 13000; ANO 2008. - FR5004791. - LOC. PASSATEMPO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=HYPERLINK("https://www.leilaoonline.com.br/lote/detalhe/275403", "12096")</f>
      </c>
      <c r="B268" s="4" t="s">
        <f>=HYPERLINK("https://www.leilaoonline.com.br/lote/detalhe/275403", "01 TURBINA A VAPOR SIMPLES ESTAGIO, 01 BOMBA DE ALTA PRESSÃO DE ALIMENTAÇÃO DE CALDEIRAS. - S/FR. - LOC. PASSATEMPO ")</f>
      </c>
      <c r="C268" s="4" t="inlineStr">
        <is>
          <t>Não vendido</t>
        </is>
      </c>
      <c r="D268" s="4" t="inlineStr">
        <is>
          <t>9</t>
        </is>
      </c>
      <c r="E268" s="5" t="inlineStr">
        <is>
          <t>3.000,00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=HYPERLINK("https://www.leilaoonline.com.br/lote/detalhe/275402", "12097")</f>
      </c>
      <c r="B269" s="4" t="s">
        <f>=HYPERLINK("https://www.leilaoonline.com.br/lote/detalhe/275402", "TRANSBORDO CIVEMASA TAC 13000; ANO 2008. - FR9004001. - LOC. PASSATEMPO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=HYPERLINK("https://www.leilaoonline.com.br/lote/detalhe/275404", "12098")</f>
      </c>
      <c r="B270" s="4" t="s">
        <f>=HYPERLINK("https://www.leilaoonline.com.br/lote/detalhe/275404", "LOTE COM 06 ESTEIRAS. - S/FR. - LOC. PASSATEMPO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3.250,00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=HYPERLINK("https://www.leilaoonline.com.br/lote/detalhe/272370", "31320")</f>
      </c>
      <c r="B271" s="4" t="s">
        <f>=HYPERLINK("https://www.leilaoonline.com.br/lote/detalhe/272370", "PLANTADORA DE CANA AUTOMÁTICA DMB; ANO 2013 - FR9003135 - LOC. RIO BRILHANTE")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=HYPERLINK("https://www.leilaoonline.com.br/lote/detalhe/273691", "32192")</f>
      </c>
      <c r="B272" s="4" t="s">
        <f>=HYPERLINK("https://www.leilaoonline.com.br/lote/detalhe/273691", "COLUNA DE DESTILAÇÃO APARELHO; MOD. 120³ - INOX. - PAT.164286. - (PÁTIO INDUSTRIAL PRÓX. AO DESINVESTIMENTO) - LOC. MARACAÍ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=HYPERLINK("https://www.leilaoonline.com.br/lote/detalhe/272366", "32201")</f>
      </c>
      <c r="B273" s="4" t="s">
        <f>=HYPERLINK("https://www.leilaoonline.com.br/lote/detalhe/272366", "CULTIVADOR DIST. ADUBO DMB 2L; ANO 2018. - FR4445329. - LOC. CAARAPÓ")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4.800,00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=HYPERLINK("https://www.leilaoonline.com.br/lote/detalhe/272367", "32202")</f>
      </c>
      <c r="B274" s="4" t="s">
        <f>=HYPERLINK("https://www.leilaoonline.com.br/lote/detalhe/272367", "CULTIVADOR DIST. ADUBO DMB 2L; ANO 2018. - FR4445331. - LOC. CAARAPÓ")</f>
      </c>
      <c r="C274" s="4" t="inlineStr">
        <is>
          <t>Vendido</t>
        </is>
      </c>
      <c r="D274" s="4" t="inlineStr">
        <is>
          <t>13</t>
        </is>
      </c>
      <c r="E274" s="5" t="inlineStr">
        <is>
          <t>3.400,00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=HYPERLINK("https://www.leilaoonline.com.br/lote/detalhe/272364", "32203")</f>
      </c>
      <c r="B275" s="4" t="s">
        <f>=HYPERLINK("https://www.leilaoonline.com.br/lote/detalhe/272364", "CULTIVADOR DIST. ADUBO DMB 2L; ANO 2018. - FR4445330. - LOC. CAARAPÓ")</f>
      </c>
      <c r="C275" s="4" t="inlineStr">
        <is>
          <t>Vendido</t>
        </is>
      </c>
      <c r="D275" s="4" t="inlineStr">
        <is>
          <t>17</t>
        </is>
      </c>
      <c r="E275" s="5" t="inlineStr">
        <is>
          <t>4.200,00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=HYPERLINK("https://www.leilaoonline.com.br/lote/detalhe/272365", "32205")</f>
      </c>
      <c r="B276" s="4" t="s">
        <f>=HYPERLINK("https://www.leilaoonline.com.br/lote/detalhe/272365", "CULTIVADOR DMB 2L; ANO 2018. - FR4445332. - LOC. CAARAPÓ")</f>
      </c>
      <c r="C276" s="4" t="inlineStr">
        <is>
          <t>Vendido</t>
        </is>
      </c>
      <c r="D276" s="4" t="inlineStr">
        <is>
          <t>33</t>
        </is>
      </c>
      <c r="E276" s="5" t="inlineStr">
        <is>
          <t>8.600,00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=HYPERLINK("https://www.leilaoonline.com.br/lote/detalhe/272352", "33055")</f>
      </c>
      <c r="B277" s="4" t="s">
        <f>=HYPERLINK("https://www.leilaoonline.com.br/lote/detalhe/272352", "TRANSBORDO CIVEMASA TRIDEM 13T; ANO 2008. - FR5004821. - (PÁTIO DESINVESTIMENTO) - LOC. LEME")</f>
      </c>
      <c r="C277" s="4" t="inlineStr">
        <is>
          <t>Não vendido</t>
        </is>
      </c>
      <c r="D277" s="4" t="inlineStr">
        <is>
          <t>8</t>
        </is>
      </c>
      <c r="E277" s="5" t="inlineStr">
        <is>
          <t>17.000,00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=HYPERLINK("https://www.leilaoonline.com.br/lote/detalhe/272353", "33058")</f>
      </c>
      <c r="B278" s="4" t="s">
        <f>=HYPERLINK("https://www.leilaoonline.com.br/lote/detalhe/272353", "TRANSBORDO CIVEMASA 10 T;  ANO 2008. - FR7003011. - (PÁTIO DESINVESTIMENTO) - LOC. LEME")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11.000,00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=HYPERLINK("https://www.leilaoonline.com.br/lote/detalhe/272355", "33059")</f>
      </c>
      <c r="B279" s="4" t="s">
        <f>=HYPERLINK("https://www.leilaoonline.com.br/lote/detalhe/272355", "REBOQUE RODOVIÁRIA RANDON VIVÊNCIA; ANO 1987/1987; AZUL. - FR7004009. - (PÁTIO DESINVESTIMENTO) - LOC. LEME")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=HYPERLINK("https://www.leilaoonline.com.br/lote/detalhe/274856", "33071")</f>
      </c>
      <c r="B280" s="4" t="s">
        <f>=HYPERLINK("https://www.leilaoonline.com.br/lote/detalhe/274856", "ELIM. SOQUEIRA AGRO MATÃO. - ANO 2019 - FR25283. - (PÁTIO DESINVESTIMENTO) - LOC. BOM RETIRO ")</f>
      </c>
      <c r="C280" s="4" t="inlineStr">
        <is>
          <t>Vendido</t>
        </is>
      </c>
      <c r="D280" s="4" t="inlineStr">
        <is>
          <t>4</t>
        </is>
      </c>
      <c r="E280" s="5" t="inlineStr">
        <is>
          <t>2.750,00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=HYPERLINK("https://www.leilaoonline.com.br/lote/detalhe/272356", "33087")</f>
      </c>
      <c r="B281" s="4" t="s">
        <f>=HYPERLINK("https://www.leilaoonline.com.br/lote/detalhe/272356", "REBOQUE SERNAUTO 001, ÁREA DE VIVÊNCIA; ANO 2011/2011; AZUL. - S/FR - (PÁTIO DESINVESTIMENTO) - LOC. LEME ")</f>
      </c>
      <c r="C281" s="4" t="inlineStr">
        <is>
          <t>Vendido</t>
        </is>
      </c>
      <c r="D281" s="4" t="inlineStr">
        <is>
          <t>16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=HYPERLINK("https://www.leilaoonline.com.br/lote/detalhe/272354", "33094")</f>
      </c>
      <c r="B282" s="4" t="s">
        <f>=HYPERLINK("https://www.leilaoonline.com.br/lote/detalhe/272354", "PLANTADORA DE CANA AUTOMÁTICA DMB; ANO 2015. - FR4003405. - (PÁTIO DESINVESTIMENTO) - LOC. LEME ")</f>
      </c>
      <c r="C282" s="4" t="inlineStr">
        <is>
          <t>Vendido</t>
        </is>
      </c>
      <c r="D282" s="4" t="inlineStr">
        <is>
          <t>3</t>
        </is>
      </c>
      <c r="E282" s="5" t="inlineStr">
        <is>
          <t>4.500,00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=HYPERLINK("https://www.leilaoonline.com.br/lote/detalhe/273721", "33413")</f>
      </c>
      <c r="B283" s="4" t="s">
        <f>=HYPERLINK("https://www.leilaoonline.com.br/lote/detalhe/273721", "COLHEDORA JOHN DEERE 3522. - ANO 2013 - FR9002021. - LOC. RIO BRILHANTE")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11.000,00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=HYPERLINK("https://www.leilaoonline.com.br/lote/detalhe/272349", "33587")</f>
      </c>
      <c r="B284" s="4" t="s">
        <f>=HYPERLINK("https://www.leilaoonline.com.br/lote/detalhe/272349", "CARRETA TRANSP. TUBOS VIN. - ANO 2007. - FR25431. - (PÁTIO AGRÍCOLA) - LOC. SANTA HELENA")</f>
      </c>
      <c r="C284" s="4" t="inlineStr">
        <is>
          <t>Vendido</t>
        </is>
      </c>
      <c r="D284" s="4" t="inlineStr">
        <is>
          <t>6</t>
        </is>
      </c>
      <c r="E284" s="5" t="inlineStr">
        <is>
          <t>3.500,00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2026-04-30T01:35:51.00Z</dcterms:created>
  <dc:creator>Tellks Tecnologia</dc:creator>
  <cp:revision>0</cp:revision>
</cp:coreProperties>
</file>