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DESTILARIA - 20 TRATORES - CAMINHÕES - MOTORES - PRANCHA - EQPTOS INDL - REBOQUES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=HYPERLINK("https://www.leilaoonline.com.br/lote/detalhe/284994", "1079")</f>
      </c>
      <c r="B11" s="4" t="s">
        <f>=HYPERLINK("https://www.leilaoonline.com.br/lote/detalhe/284994", "RADIADORES SUCATEADOS. - S/F. - (PÁTIO DESINVESTIMENTO). - LOC.MUNDIAL ")</f>
      </c>
      <c r="C11" s="4" t="inlineStr">
        <is>
          <t>Vendido</t>
        </is>
      </c>
      <c r="D11" s="4" t="inlineStr">
        <is>
          <t>6</t>
        </is>
      </c>
      <c r="E11" s="5" t="inlineStr">
        <is>
          <t>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=HYPERLINK("https://www.leilaoonline.com.br/lote/detalhe/284924", "1258")</f>
      </c>
      <c r="B12" s="4" t="s">
        <f>=HYPERLINK("https://www.leilaoonline.com.br/lote/detalhe/284924", "CARRETA DE TUBOS VINHAÇA. - FR14003546. - LOC. SANTA ELISA")</f>
      </c>
      <c r="C12" s="4" t="inlineStr">
        <is>
          <t>Vendido</t>
        </is>
      </c>
      <c r="D12" s="4" t="inlineStr">
        <is>
          <t>4</t>
        </is>
      </c>
      <c r="E12" s="5" t="inlineStr">
        <is>
          <t>1.750,00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=HYPERLINK("https://www.leilaoonline.com.br/lote/detalhe/285442", "1266")</f>
      </c>
      <c r="B13" s="4" t="s">
        <f>=HYPERLINK("https://www.leilaoonline.com.br/lote/detalhe/285442", "REBOQUE RANDONSP RQ CA; ANO 2012/2013; CINZA. - FR121543. - LOC. VALE DO ROSÁRIO 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54.000,00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=HYPERLINK("https://www.leilaoonline.com.br/lote/detalhe/285443", "1267")</f>
      </c>
      <c r="B14" s="4" t="s">
        <f>=HYPERLINK("https://www.leilaoonline.com.br/lote/detalhe/285443", "SEMI REBOQUE RANDONSP SRCA CA; ANO 2012/2013; CINZA . - FR121555. - LOC. VALE DO ROSÁRIO")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66.000,00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=HYPERLINK("https://www.leilaoonline.com.br/lote/detalhe/284923", "1342")</f>
      </c>
      <c r="B15" s="4" t="s">
        <f>=HYPERLINK("https://www.leilaoonline.com.br/lote/detalhe/284923", "MOTO BOMBA. - FR92581. - LOC. JUNQUEIRA ")</f>
      </c>
      <c r="C15" s="4" t="inlineStr">
        <is>
          <t>Vendido</t>
        </is>
      </c>
      <c r="D15" s="4" t="inlineStr">
        <is>
          <t>21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=HYPERLINK("https://www.leilaoonline.com.br/lote/detalhe/285698", "1343")</f>
      </c>
      <c r="B16" s="4" t="s">
        <f>=HYPERLINK("https://www.leilaoonline.com.br/lote/detalhe/285698", "IMPLEMENTO. - FR20225. - LOC. JUNQUEIRA")</f>
      </c>
      <c r="C16" s="4" t="inlineStr">
        <is>
          <t>Vendido</t>
        </is>
      </c>
      <c r="D16" s="4" t="inlineStr">
        <is>
          <t>5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=HYPERLINK("https://www.leilaoonline.com.br/lote/detalhe/285702", "1344")</f>
      </c>
      <c r="B17" s="4" t="s">
        <f>=HYPERLINK("https://www.leilaoonline.com.br/lote/detalhe/285702", "CARRETA TANQUE. - FR92516. - LOC. JUNQUEIRA")</f>
      </c>
      <c r="C17" s="4" t="inlineStr">
        <is>
          <t>Vendido</t>
        </is>
      </c>
      <c r="D17" s="4" t="inlineStr">
        <is>
          <t>13</t>
        </is>
      </c>
      <c r="E17" s="5" t="inlineStr">
        <is>
          <t>2.900,00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=HYPERLINK("https://www.leilaoonline.com.br/lote/detalhe/285701", "1346")</f>
      </c>
      <c r="B18" s="4" t="s">
        <f>=HYPERLINK("https://www.leilaoonline.com.br/lote/detalhe/285701", "DETECTOR DE METAL. - PAT. 244947. - LOC. PARAISO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=HYPERLINK("https://www.leilaoonline.com.br/lote/detalhe/284916", "1408")</f>
      </c>
      <c r="B19" s="4" t="s">
        <f>=HYPERLINK("https://www.leilaoonline.com.br/lote/detalhe/284916", "01 AQUECEDOR. - S/PT. - LOC. BARRA")</f>
      </c>
      <c r="C19" s="4" t="inlineStr">
        <is>
          <t>Vendido</t>
        </is>
      </c>
      <c r="D19" s="4" t="inlineStr">
        <is>
          <t>2</t>
        </is>
      </c>
      <c r="E19" s="5" t="inlineStr">
        <is>
          <t>16.000,00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=HYPERLINK("https://www.leilaoonline.com.br/lote/detalhe/284917", "1412")</f>
      </c>
      <c r="B20" s="4" t="s">
        <f>=HYPERLINK("https://www.leilaoonline.com.br/lote/detalhe/284917", "ESTEIRA DE LONA/ BORRACHA C/ ESTRUTURA E PASSARELA DE AMBOS LADOS. - S/PT. - LOC. DIAMANTE")</f>
      </c>
      <c r="C20" s="4" t="inlineStr">
        <is>
          <t>Vendido</t>
        </is>
      </c>
      <c r="D20" s="4" t="inlineStr">
        <is>
          <t>51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=HYPERLINK("https://www.leilaoonline.com.br/lote/detalhe/284918", "1413")</f>
      </c>
      <c r="B21" s="4" t="s">
        <f>=HYPERLINK("https://www.leilaoonline.com.br/lote/detalhe/284918", "TOMADOR DE AMOSTRA C/ MOTOR. - S/PT. - LOC. DIAMANTE ")</f>
      </c>
      <c r="C21" s="4" t="inlineStr">
        <is>
          <t>Vendido</t>
        </is>
      </c>
      <c r="D21" s="4" t="inlineStr">
        <is>
          <t>12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=HYPERLINK("https://www.leilaoonline.com.br/lote/detalhe/285129", "1414")</f>
      </c>
      <c r="B22" s="4" t="s">
        <f>=HYPERLINK("https://www.leilaoonline.com.br/lote/detalhe/285129", "ESTEIRA DE TALISCA C/ ESTRUTURA (MOTOR E ACIONAMENTO NÃO FAZEM PARTE). - S/FR. - LOC. DIAMANTE")</f>
      </c>
      <c r="C22" s="4" t="inlineStr">
        <is>
          <t>Vendido</t>
        </is>
      </c>
      <c r="D22" s="4" t="inlineStr">
        <is>
          <t>78</t>
        </is>
      </c>
      <c r="E22" s="5" t="inlineStr">
        <is>
          <t>200.000,00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=HYPERLINK("https://www.leilaoonline.com.br/lote/detalhe/285127", "1417")</f>
      </c>
      <c r="B23" s="4" t="s">
        <f>=HYPERLINK("https://www.leilaoonline.com.br/lote/detalhe/285127", "GARRA N.04 (MOTOR E CAIXA DE ÓLEO NÃO FAZEM PARTE DO LOTE). - S/FR. - LOC. DIAMANTE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=HYPERLINK("https://www.leilaoonline.com.br/lote/detalhe/285128", "1419")</f>
      </c>
      <c r="B24" s="4" t="s">
        <f>=HYPERLINK("https://www.leilaoonline.com.br/lote/detalhe/285128", "GARRA N. 05 (MOTOR E CAIXA DE ÓLEO NÃO FAZEM PARTE DO LOTE). - S/FR. - LOC. DIAMANTE ")</f>
      </c>
      <c r="C24" s="4" t="inlineStr">
        <is>
          <t>Vendido</t>
        </is>
      </c>
      <c r="D24" s="4" t="inlineStr">
        <is>
          <t>1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=HYPERLINK("https://www.leilaoonline.com.br/lote/detalhe/284920", "1424")</f>
      </c>
      <c r="B25" s="4" t="s">
        <f>=HYPERLINK("https://www.leilaoonline.com.br/lote/detalhe/284920", "APROX. 40 CONTANNIER IBC. - S/PT. - LOC. BONFIM 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=HYPERLINK("https://www.leilaoonline.com.br/lote/detalhe/284921", "1426")</f>
      </c>
      <c r="B26" s="4" t="s">
        <f>=HYPERLINK("https://www.leilaoonline.com.br/lote/detalhe/284921", "TRATOR JOHN DEERE 7225J; ANO 2016.- FR115713. - LOC. ZANIN")</f>
      </c>
      <c r="C26" s="4" t="inlineStr">
        <is>
          <t>Vendido</t>
        </is>
      </c>
      <c r="D26" s="4" t="inlineStr">
        <is>
          <t>25</t>
        </is>
      </c>
      <c r="E26" s="5" t="inlineStr">
        <is>
          <t>98.000,00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=HYPERLINK("https://www.leilaoonline.com.br/lote/detalhe/284308", "1604")</f>
      </c>
      <c r="B27" s="4" t="s">
        <f>=HYPERLINK("https://www.leilaoonline.com.br/lote/detalhe/284308", "TRATOR CASE 260; ANO 2013. - FR163507. - LOC. SANTA ELISA")</f>
      </c>
      <c r="C27" s="4" t="inlineStr">
        <is>
          <t>Vendido</t>
        </is>
      </c>
      <c r="D27" s="4" t="inlineStr">
        <is>
          <t>24</t>
        </is>
      </c>
      <c r="E27" s="5" t="inlineStr">
        <is>
          <t>120.000,00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=HYPERLINK("https://www.leilaoonline.com.br/lote/detalhe/284896", "1628")</f>
      </c>
      <c r="B28" s="4" t="s">
        <f>=HYPERLINK("https://www.leilaoonline.com.br/lote/detalhe/284896", "03 VOLANDEIRAS SUCATEADAS. - S/PT. - LOC. UNIVALEM 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6.250,00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=HYPERLINK("https://www.leilaoonline.com.br/lote/detalhe/284906", "1629")</f>
      </c>
      <c r="B29" s="4" t="s">
        <f>=HYPERLINK("https://www.leilaoonline.com.br/lote/detalhe/284906", "GRADE LEVE; ANO 2006. - FR112756. - (PÁTIO DESINVESTIMENTO). - LOC. MUNDIAL ")</f>
      </c>
      <c r="C29" s="4" t="inlineStr">
        <is>
          <t>Vendido</t>
        </is>
      </c>
      <c r="D29" s="4" t="inlineStr">
        <is>
          <t>16</t>
        </is>
      </c>
      <c r="E29" s="5" t="inlineStr">
        <is>
          <t>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=HYPERLINK("https://www.leilaoonline.com.br/lote/detalhe/284897", "1630")</f>
      </c>
      <c r="B30" s="4" t="s">
        <f>=HYPERLINK("https://www.leilaoonline.com.br/lote/detalhe/284897", "APROX. 8 PNEUS DIVERSOS. - S/PT. - LOC. UNIVALEM")</f>
      </c>
      <c r="C30" s="4" t="inlineStr">
        <is>
          <t>Vendido</t>
        </is>
      </c>
      <c r="D30" s="4" t="inlineStr">
        <is>
          <t>2</t>
        </is>
      </c>
      <c r="E30" s="5" t="inlineStr">
        <is>
          <t>1.750,00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=HYPERLINK("https://www.leilaoonline.com.br/lote/detalhe/284898", "1631")</f>
      </c>
      <c r="B31" s="4" t="s">
        <f>=HYPERLINK("https://www.leilaoonline.com.br/lote/detalhe/284898", "TRATOR CASE MX 235 MAGNUN; ANO 2014. - FR163503. - (PÁTIO AGRICOLA - PROXIMO A BORRACHARIA). - LOC. UNIVALEM ")</f>
      </c>
      <c r="C31" s="4" t="inlineStr">
        <is>
          <t>Vendido</t>
        </is>
      </c>
      <c r="D31" s="4" t="inlineStr">
        <is>
          <t>24</t>
        </is>
      </c>
      <c r="E31" s="5" t="inlineStr">
        <is>
          <t>80.000,00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=HYPERLINK("https://www.leilaoonline.com.br/lote/detalhe/284899", "1632")</f>
      </c>
      <c r="B32" s="4" t="s">
        <f>=HYPERLINK("https://www.leilaoonline.com.br/lote/detalhe/284899", "TRATOR VALTRA BH185 4X4; ANO 2011. - FR19819. - (PÁTIO AGRICOLA - PROXIMO A BORRACHARIA). - LOC. UNIVALEM ")</f>
      </c>
      <c r="C32" s="4" t="inlineStr">
        <is>
          <t>Vendido</t>
        </is>
      </c>
      <c r="D32" s="4" t="inlineStr">
        <is>
          <t>50</t>
        </is>
      </c>
      <c r="E32" s="5" t="inlineStr">
        <is>
          <t>102.000,00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=HYPERLINK("https://www.leilaoonline.com.br/lote/detalhe/284900", "1633")</f>
      </c>
      <c r="B33" s="4" t="s">
        <f>=HYPERLINK("https://www.leilaoonline.com.br/lote/detalhe/284900", "TRATOR MASSEY FERGUSON 4291 4X4; ANO 2010. - FR88441. - (PÁTIO AGRICOLA - PROXIMO A BORRACHARIA). -  LOC. UNIVALEM  ")</f>
      </c>
      <c r="C33" s="4" t="inlineStr">
        <is>
          <t>Vendido</t>
        </is>
      </c>
      <c r="D33" s="4" t="inlineStr">
        <is>
          <t>83</t>
        </is>
      </c>
      <c r="E33" s="5" t="inlineStr">
        <is>
          <t>91.000,00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=HYPERLINK("https://www.leilaoonline.com.br/lote/detalhe/284901", "1634")</f>
      </c>
      <c r="B34" s="4" t="s">
        <f>=HYPERLINK("https://www.leilaoonline.com.br/lote/detalhe/284901", "TRATOR CASE 260 MAGNUM 4X4; ANO 2017. -  FR50961. - (PÁTIO AGRICOLA - PROXIMO A BORRACHARIA). - LOC. UNIVALEM ")</f>
      </c>
      <c r="C34" s="4" t="inlineStr">
        <is>
          <t>Vendido</t>
        </is>
      </c>
      <c r="D34" s="4" t="inlineStr">
        <is>
          <t>26</t>
        </is>
      </c>
      <c r="E34" s="5" t="inlineStr">
        <is>
          <t>120.000,00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=HYPERLINK("https://www.leilaoonline.com.br/lote/detalhe/284902", "1635")</f>
      </c>
      <c r="B35" s="4" t="s">
        <f>=HYPERLINK("https://www.leilaoonline.com.br/lote/detalhe/284902", "CARREGADEIRA VALTRA BH100 ; ANO 2013. - FR360747. - (PÁTIO AGRICOLA - PROXIMO A BORRACHARIA). -  LOC.UNIVALEM ")</f>
      </c>
      <c r="C35" s="4" t="inlineStr">
        <is>
          <t>Vendido</t>
        </is>
      </c>
      <c r="D35" s="4" t="inlineStr">
        <is>
          <t>75</t>
        </is>
      </c>
      <c r="E35" s="5" t="inlineStr">
        <is>
          <t>183.000,00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=HYPERLINK("https://www.leilaoonline.com.br/lote/detalhe/284111", "1700")</f>
      </c>
      <c r="B36" s="4" t="s">
        <f>=HYPERLINK("https://www.leilaoonline.com.br/lote/detalhe/284111", "CAMINHÃO VOLKSWAGEN 15.180 EURO3 WORKER, ANO 2008/2009, BRANCO - FR119897/FR121837 - (SEM MOTOR/ SEM CÂMBIO) - (COM COMPRESSOR E ARMÁRIOS DE AÇO) - LOC. BONFIM")</f>
      </c>
      <c r="C36" s="4" t="inlineStr">
        <is>
          <t>Vendido</t>
        </is>
      </c>
      <c r="D36" s="4" t="inlineStr">
        <is>
          <t>32</t>
        </is>
      </c>
      <c r="E36" s="5" t="inlineStr">
        <is>
          <t>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=HYPERLINK("https://www.leilaoonline.com.br/lote/detalhe/284112", "1701")</f>
      </c>
      <c r="B37" s="4" t="s">
        <f>=HYPERLINK("https://www.leilaoonline.com.br/lote/detalhe/284112", "CAMINHÃO MERCEDES BENZ AXOR 3344 6X4 - ANO 2014/2014 - BRANCO - FR362080/FR122869 - (BAZUCA C/ MUNCK) - LOC. BONFIM")</f>
      </c>
      <c r="C37" s="4" t="inlineStr">
        <is>
          <t>Não vendido</t>
        </is>
      </c>
      <c r="D37" s="4" t="inlineStr">
        <is>
          <t>91</t>
        </is>
      </c>
      <c r="E37" s="5" t="inlineStr">
        <is>
          <t>226.000,00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=HYPERLINK("https://www.leilaoonline.com.br/lote/detalhe/284113", "1702")</f>
      </c>
      <c r="B38" s="4" t="s">
        <f>=HYPERLINK("https://www.leilaoonline.com.br/lote/detalhe/284113", "TRATOR JOHN DEERE 7225J - ANO 2016 - FR115686 - LOC. BONFIM")</f>
      </c>
      <c r="C38" s="4" t="inlineStr">
        <is>
          <t>Vendido</t>
        </is>
      </c>
      <c r="D38" s="4" t="inlineStr">
        <is>
          <t>28</t>
        </is>
      </c>
      <c r="E38" s="5" t="inlineStr">
        <is>
          <t>94.000,00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=HYPERLINK("https://www.leilaoonline.com.br/lote/detalhe/284114", "1703")</f>
      </c>
      <c r="B39" s="4" t="s">
        <f>=HYPERLINK("https://www.leilaoonline.com.br/lote/detalhe/284114", "TRATOR JOHN DEERE 7715 - ANO 2010 - FR115543 - LOC. BONFIM")</f>
      </c>
      <c r="C39" s="4" t="inlineStr">
        <is>
          <t>Vendido</t>
        </is>
      </c>
      <c r="D39" s="4" t="inlineStr">
        <is>
          <t>23</t>
        </is>
      </c>
      <c r="E39" s="5" t="inlineStr">
        <is>
          <t>84.000,00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=HYPERLINK("https://www.leilaoonline.com.br/lote/detalhe/284115", "1704")</f>
      </c>
      <c r="B40" s="4" t="s">
        <f>=HYPERLINK("https://www.leilaoonline.com.br/lote/detalhe/284115", "SUCATA  DE CAMINHÃO MERCEDES BENZ ATEGO 2730 - (MUNCK) -  (VENDA SEM DOCUMENTO) - FR120108/FR122841 - LOC. BONFIM")</f>
      </c>
      <c r="C40" s="4" t="inlineStr">
        <is>
          <t>Vendido</t>
        </is>
      </c>
      <c r="D40" s="4" t="inlineStr">
        <is>
          <t>45</t>
        </is>
      </c>
      <c r="E40" s="5" t="inlineStr">
        <is>
          <t>66.000,00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=HYPERLINK("https://www.leilaoonline.com.br/lote/detalhe/284116", "1705")</f>
      </c>
      <c r="B41" s="4" t="s">
        <f>=HYPERLINK("https://www.leilaoonline.com.br/lote/detalhe/284116", "PLANTADORA TMA PTX 4000 - ANO 2014 - FR122359 - LOC. BONFIM")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=HYPERLINK("https://www.leilaoonline.com.br/lote/detalhe/284117", "1706")</f>
      </c>
      <c r="B42" s="4" t="s">
        <f>=HYPERLINK("https://www.leilaoonline.com.br/lote/detalhe/284117", "BAÚ DE ALUMÍNIO (COM MÁQUINA DE SOLDA, BEXIGA COMPRESSOR, ARMÁRIOS DE AÇO) - S/FR - LOC. CONTINENTAL")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3.750,00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=HYPERLINK("https://www.leilaoonline.com.br/lote/detalhe/284118", "1707")</f>
      </c>
      <c r="B43" s="4" t="s">
        <f>=HYPERLINK("https://www.leilaoonline.com.br/lote/detalhe/284118", "DOLLY - FR10004152 - (VENDA SEM DOCUMENTO) - LOC. CONTINENTAL")</f>
      </c>
      <c r="C43" s="4" t="inlineStr">
        <is>
          <t>Não vendido</t>
        </is>
      </c>
      <c r="D43" s="4" t="inlineStr">
        <is>
          <t>22</t>
        </is>
      </c>
      <c r="E43" s="5" t="inlineStr">
        <is>
          <t>12.000,00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=HYPERLINK("https://www.leilaoonline.com.br/lote/detalhe/284119", "1709")</f>
      </c>
      <c r="B44" s="4" t="s">
        <f>=HYPERLINK("https://www.leilaoonline.com.br/lote/detalhe/284119", "DOLLY - FR10004167 - (VENDA SEM DOCUMENTO) - LOC. CONTINENTAL")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8.250,00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=HYPERLINK("https://www.leilaoonline.com.br/lote/detalhe/284120", "1710")</f>
      </c>
      <c r="B45" s="4" t="s">
        <f>=HYPERLINK("https://www.leilaoonline.com.br/lote/detalhe/284120", "SUCATA DE SEMI REBOQUE RANDON SR CA - ANO 2002/2003 - VERDE - FR11004337 - (TRANSBORDO) - (VENDA SEM DOCUMENTO) - LOC. CONTINENTAL")</f>
      </c>
      <c r="C45" s="4" t="inlineStr">
        <is>
          <t>Vendido</t>
        </is>
      </c>
      <c r="D45" s="4" t="inlineStr">
        <is>
          <t>50</t>
        </is>
      </c>
      <c r="E45" s="5" t="inlineStr">
        <is>
          <t>41.500,00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=HYPERLINK("https://www.leilaoonline.com.br/lote/detalhe/284121", "1711")</f>
      </c>
      <c r="B46" s="4" t="s">
        <f>=HYPERLINK("https://www.leilaoonline.com.br/lote/detalhe/284121", "REBOQUE RANDON SR CT - ANO 2008/2008 - AMARELO - FR10004128 - (PRANCHA) - LOC. CONTINENTAL")</f>
      </c>
      <c r="C46" s="4" t="inlineStr">
        <is>
          <t>Não vendido</t>
        </is>
      </c>
      <c r="D46" s="4" t="inlineStr">
        <is>
          <t>58</t>
        </is>
      </c>
      <c r="E46" s="5" t="inlineStr">
        <is>
          <t>101.000,00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=HYPERLINK("https://www.leilaoonline.com.br/lote/detalhe/284122", "1712")</f>
      </c>
      <c r="B47" s="4" t="s">
        <f>=HYPERLINK("https://www.leilaoonline.com.br/lote/detalhe/284122", "DOLLY - FR10004137 - (VENDA SEM DOCUMENTO) - LOC. CONTINENTAL")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5.250,00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=HYPERLINK("https://www.leilaoonline.com.br/lote/detalhe/284123", "1713")</f>
      </c>
      <c r="B48" s="4" t="s">
        <f>=HYPERLINK("https://www.leilaoonline.com.br/lote/detalhe/284123", "DOLLY - FR10003045 - (VENDA SEM DOCUMENTO) - LOC. CONTINENTAL")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7.750,00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=HYPERLINK("https://www.leilaoonline.com.br/lote/detalhe/284124", "1714")</f>
      </c>
      <c r="B49" s="4" t="s">
        <f>=HYPERLINK("https://www.leilaoonline.com.br/lote/detalhe/284124", "DOLLY - FR11003082 - (VENDA SEM DOCUMENTO) - LOC. CONTINENTAL")</f>
      </c>
      <c r="C49" s="4" t="inlineStr">
        <is>
          <t>Não vendido</t>
        </is>
      </c>
      <c r="D49" s="4" t="inlineStr">
        <is>
          <t>16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=HYPERLINK("https://www.leilaoonline.com.br/lote/detalhe/284125", "1715")</f>
      </c>
      <c r="B50" s="4" t="s">
        <f>=HYPERLINK("https://www.leilaoonline.com.br/lote/detalhe/284125", "DOLLY - FR10004140 - (VENDA SEM DOCUMENTO) -; E BIXIGA COMPRESSOR - LOC. CONTINENTAL")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=HYPERLINK("https://www.leilaoonline.com.br/lote/detalhe/284126", "1716")</f>
      </c>
      <c r="B51" s="4" t="s">
        <f>=HYPERLINK("https://www.leilaoonline.com.br/lote/detalhe/284126", "REBOQUE TECTRAN RCM F1F1, ANO 1997/1997 - GRENA - FR360897/FR360538 - (COM HIDROROLL E MOTOBOMBA) - LOC. ZANIN")</f>
      </c>
      <c r="C51" s="4" t="inlineStr">
        <is>
          <t>Vendido</t>
        </is>
      </c>
      <c r="D51" s="4" t="inlineStr">
        <is>
          <t>20</t>
        </is>
      </c>
      <c r="E51" s="5" t="inlineStr">
        <is>
          <t>29.000,00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=HYPERLINK("https://www.leilaoonline.com.br/lote/detalhe/284128", "1717")</f>
      </c>
      <c r="B52" s="4" t="s">
        <f>=HYPERLINK("https://www.leilaoonline.com.br/lote/detalhe/284128", "CAMINHÃO MERCEDES BENZ AXOR 3344S 6X4, ANO 2014/2014 - BRANCO - (VENDA SEM CABINE) - FR362070 - LOC. ZANIN")</f>
      </c>
      <c r="C52" s="4" t="inlineStr">
        <is>
          <t>Vendido</t>
        </is>
      </c>
      <c r="D52" s="4" t="inlineStr">
        <is>
          <t>15</t>
        </is>
      </c>
      <c r="E52" s="5" t="inlineStr">
        <is>
          <t>44.000,00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=HYPERLINK("https://www.leilaoonline.com.br/lote/detalhe/283792", "1720")</f>
      </c>
      <c r="B53" s="4" t="s">
        <f>=HYPERLINK("https://www.leilaoonline.com.br/lote/detalhe/283792", "ESTRUTURA DE IMPLEMENTO DMB - FR103884 - LOC. DIAMANTE")</f>
      </c>
      <c r="C53" s="4" t="inlineStr">
        <is>
          <t>Vendido</t>
        </is>
      </c>
      <c r="D53" s="4" t="inlineStr">
        <is>
          <t>20</t>
        </is>
      </c>
      <c r="E53" s="5" t="inlineStr">
        <is>
          <t>5.750,00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=HYPERLINK("https://www.leilaoonline.com.br/lote/detalhe/283789", "1723")</f>
      </c>
      <c r="B54" s="4" t="s">
        <f>=HYPERLINK("https://www.leilaoonline.com.br/lote/detalhe/283789", "MOTOR DIESEL JOHN DEERE - S/FR - LOC. BARRA")</f>
      </c>
      <c r="C54" s="4" t="inlineStr">
        <is>
          <t>Não vendido</t>
        </is>
      </c>
      <c r="D54" s="4" t="inlineStr">
        <is>
          <t>374</t>
        </is>
      </c>
      <c r="E54" s="5" t="inlineStr">
        <is>
          <t>43.300,00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=HYPERLINK("https://www.leilaoonline.com.br/lote/detalhe/283788", "1724")</f>
      </c>
      <c r="B55" s="4" t="s">
        <f>=HYPERLINK("https://www.leilaoonline.com.br/lote/detalhe/283788", "MOTOR DIESEL VALTRA BH 210 - S/FR - LOC. BARRA")</f>
      </c>
      <c r="C55" s="4" t="inlineStr">
        <is>
          <t>Vendido</t>
        </is>
      </c>
      <c r="D55" s="4" t="inlineStr">
        <is>
          <t>100</t>
        </is>
      </c>
      <c r="E55" s="5" t="inlineStr">
        <is>
          <t>16.900,00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=HYPERLINK("https://www.leilaoonline.com.br/lote/detalhe/283787", "1725")</f>
      </c>
      <c r="B56" s="4" t="s">
        <f>=HYPERLINK("https://www.leilaoonline.com.br/lote/detalhe/283787", "MOTOR DIESEL MWM - S/FR - (MOTOR 2 - E1T163137) - LOC. BARRA")</f>
      </c>
      <c r="C56" s="4" t="inlineStr">
        <is>
          <t>Vendido</t>
        </is>
      </c>
      <c r="D56" s="4" t="inlineStr">
        <is>
          <t>97</t>
        </is>
      </c>
      <c r="E56" s="5" t="inlineStr">
        <is>
          <t>20.900,00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=HYPERLINK("https://www.leilaoonline.com.br/lote/detalhe/283785", "1727")</f>
      </c>
      <c r="B57" s="4" t="s">
        <f>=HYPERLINK("https://www.leilaoonline.com.br/lote/detalhe/283785", "MOTOR DIESEL JOHN DEERE - S/FR - LOC. BARRA")</f>
      </c>
      <c r="C57" s="4" t="inlineStr">
        <is>
          <t>Vendido</t>
        </is>
      </c>
      <c r="D57" s="4" t="inlineStr">
        <is>
          <t>107</t>
        </is>
      </c>
      <c r="E57" s="5" t="inlineStr">
        <is>
          <t>22.600,00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=HYPERLINK("https://www.leilaoonline.com.br/lote/detalhe/283784", "1728")</f>
      </c>
      <c r="B58" s="4" t="s">
        <f>=HYPERLINK("https://www.leilaoonline.com.br/lote/detalhe/283784", "MOTOR DIESEL MWM - S/FR - (MOTOR 4 - E1T176044) - LOC. BARRA")</f>
      </c>
      <c r="C58" s="4" t="inlineStr">
        <is>
          <t>Vendido</t>
        </is>
      </c>
      <c r="D58" s="4" t="inlineStr">
        <is>
          <t>74</t>
        </is>
      </c>
      <c r="E58" s="5" t="inlineStr">
        <is>
          <t>17.100,00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=HYPERLINK("https://www.leilaoonline.com.br/lote/detalhe/283783", "1729")</f>
      </c>
      <c r="B59" s="4" t="s">
        <f>=HYPERLINK("https://www.leilaoonline.com.br/lote/detalhe/283783", "MOTOR DIESEL MWM - S/FR - (MOTOR 5 - G1T134060) - LOC. BARRA")</f>
      </c>
      <c r="C59" s="4" t="inlineStr">
        <is>
          <t>Vendido</t>
        </is>
      </c>
      <c r="D59" s="4" t="inlineStr">
        <is>
          <t>63</t>
        </is>
      </c>
      <c r="E59" s="5" t="inlineStr">
        <is>
          <t>10.550,00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=HYPERLINK("https://www.leilaoonline.com.br/lote/detalhe/283781", "1731")</f>
      </c>
      <c r="B60" s="4" t="s">
        <f>=HYPERLINK("https://www.leilaoonline.com.br/lote/detalhe/283781", "MOTOR DIESEL VW - S/FR - (MOTOR 7 - 36100599) - LOC. BARRA")</f>
      </c>
      <c r="C60" s="4" t="inlineStr">
        <is>
          <t>Vendido</t>
        </is>
      </c>
      <c r="D60" s="4" t="inlineStr">
        <is>
          <t>81</t>
        </is>
      </c>
      <c r="E60" s="5" t="inlineStr">
        <is>
          <t>20.150,00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=HYPERLINK("https://www.leilaoonline.com.br/lote/detalhe/283780", "1732")</f>
      </c>
      <c r="B61" s="4" t="s">
        <f>=HYPERLINK("https://www.leilaoonline.com.br/lote/detalhe/283780", "MOTOR ESTACIONÁRIO DIESEL MWM - S/FR - LOC. BARRA")</f>
      </c>
      <c r="C61" s="4" t="inlineStr">
        <is>
          <t>Vendido</t>
        </is>
      </c>
      <c r="D61" s="4" t="inlineStr">
        <is>
          <t>67</t>
        </is>
      </c>
      <c r="E61" s="5" t="inlineStr">
        <is>
          <t>18.100,00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=HYPERLINK("https://www.leilaoonline.com.br/lote/detalhe/283779", "1733")</f>
      </c>
      <c r="B62" s="4" t="s">
        <f>=HYPERLINK("https://www.leilaoonline.com.br/lote/detalhe/283779", "MOTOR DIESEL MWM - S/FR - (C1S195976) - LOC. BARRA")</f>
      </c>
      <c r="C62" s="4" t="inlineStr">
        <is>
          <t>Vendido</t>
        </is>
      </c>
      <c r="D62" s="4" t="inlineStr">
        <is>
          <t>69</t>
        </is>
      </c>
      <c r="E62" s="5" t="inlineStr">
        <is>
          <t>17.450,00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=HYPERLINK("https://www.leilaoonline.com.br/lote/detalhe/283778", "1734")</f>
      </c>
      <c r="B63" s="4" t="s">
        <f>=HYPERLINK("https://www.leilaoonline.com.br/lote/detalhe/283778", "MOTOR DIESEL CASE PUMA 140 - S/FR - LOC. BARRA")</f>
      </c>
      <c r="C63" s="4" t="inlineStr">
        <is>
          <t>Não vendido</t>
        </is>
      </c>
      <c r="D63" s="4" t="inlineStr">
        <is>
          <t>55</t>
        </is>
      </c>
      <c r="E63" s="5" t="inlineStr">
        <is>
          <t>16.900,00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=HYPERLINK("https://www.leilaoonline.com.br/lote/detalhe/283777", "1735")</f>
      </c>
      <c r="B64" s="4" t="s">
        <f>=HYPERLINK("https://www.leilaoonline.com.br/lote/detalhe/283777", "MOTOR DIESEL VW - S/FR - (MOTOR 8 - 36204911) - LOC. BARRA")</f>
      </c>
      <c r="C64" s="4" t="inlineStr">
        <is>
          <t>Vendido</t>
        </is>
      </c>
      <c r="D64" s="4" t="inlineStr">
        <is>
          <t>98</t>
        </is>
      </c>
      <c r="E64" s="5" t="inlineStr">
        <is>
          <t>25.200,00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=HYPERLINK("https://www.leilaoonline.com.br/lote/detalhe/283776", "1736")</f>
      </c>
      <c r="B65" s="4" t="s">
        <f>=HYPERLINK("https://www.leilaoonline.com.br/lote/detalhe/283776", "SUCATA DE MOTOR DIESEL VW - S/FR - LOC. BARRA   ")</f>
      </c>
      <c r="C65" s="4" t="inlineStr">
        <is>
          <t>Vendido</t>
        </is>
      </c>
      <c r="D65" s="4" t="inlineStr">
        <is>
          <t>86</t>
        </is>
      </c>
      <c r="E65" s="5" t="inlineStr">
        <is>
          <t>22.900,00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=HYPERLINK("https://www.leilaoonline.com.br/lote/detalhe/283775", "1737")</f>
      </c>
      <c r="B66" s="4" t="s">
        <f>=HYPERLINK("https://www.leilaoonline.com.br/lote/detalhe/283775", "ESTRUTURA DE IMPLEMENTO - FR103195 - LOC. BARRA")</f>
      </c>
      <c r="C66" s="4" t="inlineStr">
        <is>
          <t>Não vendido</t>
        </is>
      </c>
      <c r="D66" s="4" t="inlineStr">
        <is>
          <t>10</t>
        </is>
      </c>
      <c r="E66" s="5" t="inlineStr">
        <is>
          <t>2.300,00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=HYPERLINK("https://www.leilaoonline.com.br/lote/detalhe/283774", "1738")</f>
      </c>
      <c r="B67" s="4" t="s">
        <f>=HYPERLINK("https://www.leilaoonline.com.br/lote/detalhe/283774", "ESTRUTURA DE IMPLEMENTO - FR103193 - LOC. BARRA")</f>
      </c>
      <c r="C67" s="4" t="inlineStr">
        <is>
          <t>Não vendido</t>
        </is>
      </c>
      <c r="D67" s="4" t="inlineStr">
        <is>
          <t>22</t>
        </is>
      </c>
      <c r="E67" s="5" t="inlineStr">
        <is>
          <t>3.400,00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=HYPERLINK("https://www.leilaoonline.com.br/lote/detalhe/283258", "1813")</f>
      </c>
      <c r="B68" s="4" t="s">
        <f>=HYPERLINK("https://www.leilaoonline.com.br/lote/detalhe/283258", "TRATOR JOHN DEERE 7225J; ANO 2016. - FR4435126. - LOC. CAARAPÓ")</f>
      </c>
      <c r="C68" s="4" t="inlineStr">
        <is>
          <t>Vendido</t>
        </is>
      </c>
      <c r="D68" s="4" t="inlineStr">
        <is>
          <t>29</t>
        </is>
      </c>
      <c r="E68" s="5" t="inlineStr">
        <is>
          <t>96.000,00</t>
        </is>
      </c>
      <c r="F68" s="4" t="inlineStr">
        <is>
          <t>2000.00</t>
        </is>
      </c>
    </row>
    <row collapsed="false" customFormat="false" customHeight="false" hidden="false" ht="12.1" outlineLevel="0" r="69">
      <c r="A69" s="5" t="s">
        <f>=HYPERLINK("https://www.leilaoonline.com.br/lote/detalhe/284024", "1931")</f>
      </c>
      <c r="B69" s="4" t="s">
        <f>=HYPERLINK("https://www.leilaoonline.com.br/lote/detalhe/284024", "HIDRO ROLL - ANO 2007 - FR9003004 - LOC. PASSATEMPO")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=HYPERLINK("https://www.leilaoonline.com.br/lote/detalhe/284056", "1932")</f>
      </c>
      <c r="B70" s="4" t="s">
        <f>=HYPERLINK("https://www.leilaoonline.com.br/lote/detalhe/284056", "CULTIVADOR - ANO 2017 - FR4445284 - LOC. CAARAPÓ")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=HYPERLINK("https://www.leilaoonline.com.br/lote/detalhe/283973", "1933")</f>
      </c>
      <c r="B71" s="4" t="s">
        <f>=HYPERLINK("https://www.leilaoonline.com.br/lote/detalhe/283973", "02 CULTIVADORES - ANOS 2018 E 2019 - FR4445349/ FR4445334 - LOC. CAARAPÓ")</f>
      </c>
      <c r="C71" s="4" t="inlineStr">
        <is>
          <t>Não vendido</t>
        </is>
      </c>
      <c r="D71" s="4" t="inlineStr">
        <is>
          <t>59</t>
        </is>
      </c>
      <c r="E71" s="5" t="inlineStr">
        <is>
          <t>15.600,00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=HYPERLINK("https://www.leilaoonline.com.br/lote/detalhe/284025", "1934")</f>
      </c>
      <c r="B72" s="4" t="s">
        <f>=HYPERLINK("https://www.leilaoonline.com.br/lote/detalhe/284025", "HIDRO ROLL - ANO 2007 - FR9003009 - LOC. PASSATEMPO")</f>
      </c>
      <c r="C72" s="4" t="inlineStr">
        <is>
          <t>Vendido</t>
        </is>
      </c>
      <c r="D72" s="4" t="inlineStr">
        <is>
          <t>1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=HYPERLINK("https://www.leilaoonline.com.br/lote/detalhe/284027", "1936")</f>
      </c>
      <c r="B73" s="4" t="s">
        <f>=HYPERLINK("https://www.leilaoonline.com.br/lote/detalhe/284027", "LOTE COM APROXIMADAMENTE 68 MOTORES ELÉTRICOS - S/FR - LOC. PASSATEMPO")</f>
      </c>
      <c r="C73" s="4" t="inlineStr">
        <is>
          <t>Vendido</t>
        </is>
      </c>
      <c r="D73" s="4" t="inlineStr">
        <is>
          <t>86</t>
        </is>
      </c>
      <c r="E73" s="5" t="inlineStr">
        <is>
          <t>60.000,00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=HYPERLINK("https://www.leilaoonline.com.br/lote/detalhe/283936", "1937")</f>
      </c>
      <c r="B74" s="4" t="s">
        <f>=HYPERLINK("https://www.leilaoonline.com.br/lote/detalhe/283936", "CARROCERIA PIPA GASCON - ANO 2011 - PATR. 290737 - LOC. RIO BRILHANTE ")</f>
      </c>
      <c r="C74" s="4" t="inlineStr">
        <is>
          <t>Vendido</t>
        </is>
      </c>
      <c r="D74" s="4" t="inlineStr">
        <is>
          <t>54</t>
        </is>
      </c>
      <c r="E74" s="5" t="inlineStr">
        <is>
          <t>41.000,00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=HYPERLINK("https://www.leilaoonline.com.br/lote/detalhe/284057", "1949")</f>
      </c>
      <c r="B75" s="4" t="s">
        <f>=HYPERLINK("https://www.leilaoonline.com.br/lote/detalhe/284057", "CENTRIFUGA DE LEVEDO - ANO 2020 - PATR. 241774 - LOC. RIO BRILHANTE")</f>
      </c>
      <c r="C75" s="4" t="inlineStr">
        <is>
          <t>Não vendido</t>
        </is>
      </c>
      <c r="D75" s="4" t="inlineStr">
        <is>
          <t>146</t>
        </is>
      </c>
      <c r="E75" s="5" t="inlineStr">
        <is>
          <t>26.800,00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=HYPERLINK("https://www.leilaoonline.com.br/lote/detalhe/284026", "1950")</f>
      </c>
      <c r="B76" s="4" t="s">
        <f>=HYPERLINK("https://www.leilaoonline.com.br/lote/detalhe/284026", "HIDRO ROLL - ANO 2007 - FR9003013 - LOC. PASSATEMPO")</f>
      </c>
      <c r="C76" s="4" t="inlineStr">
        <is>
          <t>Vendido</t>
        </is>
      </c>
      <c r="D76" s="4" t="inlineStr">
        <is>
          <t>1</t>
        </is>
      </c>
      <c r="E76" s="5" t="inlineStr">
        <is>
          <t>2.500,00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=HYPERLINK("https://www.leilaoonline.com.br/lote/detalhe/284319", "2000")</f>
      </c>
      <c r="B77" s="4" t="s">
        <f>=HYPERLINK("https://www.leilaoonline.com.br/lote/detalhe/284319", "SUPER CULTIVADOR ADUBADE DMB - ANO 2010 - FR7003062 - (DESINVESTIMENTO) - LOC. LEME ")</f>
      </c>
      <c r="C77" s="4" t="inlineStr">
        <is>
          <t>Não vendido</t>
        </is>
      </c>
      <c r="D77" s="4" t="inlineStr">
        <is>
          <t>45</t>
        </is>
      </c>
      <c r="E77" s="5" t="inlineStr">
        <is>
          <t>12.000,00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=HYPERLINK("https://www.leilaoonline.com.br/lote/detalhe/284741", "2003")</f>
      </c>
      <c r="B78" s="4" t="s">
        <f>=HYPERLINK("https://www.leilaoonline.com.br/lote/detalhe/284741", " AMOSTRADOR DE CANA MOTOCANA - SONDA OBLÍQUA. - PATR. (59008/92742/334765). - LOC. BOM RETIRO ")</f>
      </c>
      <c r="C78" s="4" t="inlineStr">
        <is>
          <t>Vendido</t>
        </is>
      </c>
      <c r="D78" s="4" t="inlineStr">
        <is>
          <t>33</t>
        </is>
      </c>
      <c r="E78" s="5" t="inlineStr">
        <is>
          <t>124.000,00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=HYPERLINK("https://www.leilaoonline.com.br/lote/detalhe/284738", "2004")</f>
      </c>
      <c r="B79" s="4" t="s">
        <f>=HYPERLINK("https://www.leilaoonline.com.br/lote/detalhe/284738", " DESINTEGRADOR DE AMOSTRA DEDINI. - PATR.198159/165878. - (SACAROSE). - LOC. BOM RETIRO ")</f>
      </c>
      <c r="C79" s="4" t="inlineStr">
        <is>
          <t>Vendido</t>
        </is>
      </c>
      <c r="D79" s="4" t="inlineStr">
        <is>
          <t>1</t>
        </is>
      </c>
      <c r="E79" s="5" t="inlineStr">
        <is>
          <t>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=HYPERLINK("https://www.leilaoonline.com.br/lote/detalhe/284747", "2005")</f>
      </c>
      <c r="B80" s="4" t="s">
        <f>=HYPERLINK("https://www.leilaoonline.com.br/lote/detalhe/284747", " DESINTEGRADOR DE AMOSTRA DEDINI. - PATR.336409/198160. - (SACAROSE). - LOC. BOM RETIRO ")</f>
      </c>
      <c r="C80" s="4" t="inlineStr">
        <is>
          <t>Vendido</t>
        </is>
      </c>
      <c r="D80" s="4" t="inlineStr">
        <is>
          <t>2</t>
        </is>
      </c>
      <c r="E80" s="5" t="inlineStr">
        <is>
          <t>2.500,00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=HYPERLINK("https://www.leilaoonline.com.br/lote/detalhe/284740", "2006")</f>
      </c>
      <c r="B81" s="4" t="s">
        <f>=HYPERLINK("https://www.leilaoonline.com.br/lote/detalhe/284740", " ESTEIRA DE LONA DESINTEGRADORES. - PATR.337263. - (SACAROSE). - LOC. BOM RETIRO ")</f>
      </c>
      <c r="C81" s="4" t="inlineStr">
        <is>
          <t>Vendido</t>
        </is>
      </c>
      <c r="D81" s="4" t="inlineStr">
        <is>
          <t>5</t>
        </is>
      </c>
      <c r="E81" s="5" t="inlineStr">
        <is>
          <t>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=HYPERLINK("https://www.leilaoonline.com.br/lote/detalhe/284728", "2007")</f>
      </c>
      <c r="B82" s="4" t="s">
        <f>=HYPERLINK("https://www.leilaoonline.com.br/lote/detalhe/284728", " LOTE DE 1 AFIADOR DE FACA DOS DESFILIBRADORES E UMA GAIOLA. - PATR.198157(187258). - (SACAROSE). - LOC. BOM RETIRO ")</f>
      </c>
      <c r="C82" s="4" t="inlineStr">
        <is>
          <t>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=HYPERLINK("https://www.leilaoonline.com.br/lote/detalhe/284739", "2008")</f>
      </c>
      <c r="B83" s="4" t="s">
        <f>=HYPERLINK("https://www.leilaoonline.com.br/lote/detalhe/284739", " HILO APROX. 27 TONELADAS COM MOTOR E REDUTOR. - PATR. 50803/50802/50801. - (RECEPÇÃO). - LOC. BOM RETIRO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=HYPERLINK("https://www.leilaoonline.com.br/lote/detalhe/284748", "2009")</f>
      </c>
      <c r="B84" s="4" t="s">
        <f>=HYPERLINK("https://www.leilaoonline.com.br/lote/detalhe/284748", " LOTE 1 MOINHO DE SEMENTE E 1 MATURADOR DE SEMENTES. - PATR.211264/211263. - (FABRICA). - LOC. BOM RETIRO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=HYPERLINK("https://www.leilaoonline.com.br/lote/detalhe/284742", "2010")</f>
      </c>
      <c r="B85" s="4" t="s">
        <f>=HYPERLINK("https://www.leilaoonline.com.br/lote/detalhe/284742", " DESTILARIA 240000 L/DIA. - VERIFICAR PATR. NAS ESPECIFICAÇÕES. - LOC. BOM RETIRO")</f>
      </c>
      <c r="C85" s="4" t="inlineStr">
        <is>
          <t>Não vendido</t>
        </is>
      </c>
      <c r="D85" s="4" t="inlineStr">
        <is>
          <t>27</t>
        </is>
      </c>
      <c r="E85" s="5" t="inlineStr">
        <is>
          <t>1.340.000,00</t>
        </is>
      </c>
      <c r="F85" s="4" t="inlineStr">
        <is>
          <t>20000.00</t>
        </is>
      </c>
    </row>
    <row collapsed="false" customFormat="false" customHeight="false" hidden="false" ht="12.1" outlineLevel="0" r="86">
      <c r="A86" s="5" t="s">
        <f>=HYPERLINK("https://www.leilaoonline.com.br/lote/detalhe/284745", "2012")</f>
      </c>
      <c r="B86" s="4" t="s">
        <f>=HYPERLINK("https://www.leilaoonline.com.br/lote/detalhe/284745", " LOTE DE APROX. 27 MOTORES DE MODELOS E POTENCIAS DIVERSAS. - PATR.53156-224656-53422-53045-52890-53415-52990-53449-53828-52659-50825-71599-57620. - (OFICINA ELETRICA). - LOC. BOM RETIRO ")</f>
      </c>
      <c r="C86" s="4" t="inlineStr">
        <is>
          <t>Vendido</t>
        </is>
      </c>
      <c r="D86" s="4" t="inlineStr">
        <is>
          <t>1</t>
        </is>
      </c>
      <c r="E86" s="5" t="inlineStr">
        <is>
          <t>10.000,00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=HYPERLINK("https://www.leilaoonline.com.br/lote/detalhe/284734", "2013")</f>
      </c>
      <c r="B87" s="4" t="s">
        <f>=HYPERLINK("https://www.leilaoonline.com.br/lote/detalhe/284734", " MOTOR WEG 300CV. - PATR.89259. - (DEPÓSITO MECANICA). - LOC. BOM RETIRO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=HYPERLINK("https://www.leilaoonline.com.br/lote/detalhe/284729", "2014")</f>
      </c>
      <c r="B88" s="4" t="s">
        <f>=HYPERLINK("https://www.leilaoonline.com.br/lote/detalhe/284729", " MOTOR WEG 300CV. - PATR.056525. - (DEPÓSITO MECANICA). - LOC. BOM RETIRO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=HYPERLINK("https://www.leilaoonline.com.br/lote/detalhe/284735", "2015")</f>
      </c>
      <c r="B89" s="4" t="s">
        <f>=HYPERLINK("https://www.leilaoonline.com.br/lote/detalhe/284735", " MOTOR BUFALO 300CV. - PATR.211239. - (DEPOSITO MECANICA). - LOC. BOM RETIRO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=HYPERLINK("https://www.leilaoonline.com.br/lote/detalhe/284749", "2016")</f>
      </c>
      <c r="B90" s="4" t="s">
        <f>=HYPERLINK("https://www.leilaoonline.com.br/lote/detalhe/284749", " LOTE DE APROX. 28 MOTORES MODELOS E POTENCIAS DIVERSAS. - PATR.52882-53424-55618-53434-53396-52870-336406-152725-53163-50826-50879-52691-50807-52594-53417-52604-53416-53267-152723-150410-72100. - (DEPOSITO MECANICA). - LOC. BOM RETIRO ")</f>
      </c>
      <c r="C90" s="4" t="inlineStr">
        <is>
          <t>Vendido</t>
        </is>
      </c>
      <c r="D90" s="4" t="inlineStr">
        <is>
          <t>19</t>
        </is>
      </c>
      <c r="E90" s="5" t="inlineStr">
        <is>
          <t>14.000,00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=HYPERLINK("https://www.leilaoonline.com.br/lote/detalhe/284736", "2017")</f>
      </c>
      <c r="B91" s="4" t="s">
        <f>=HYPERLINK("https://www.leilaoonline.com.br/lote/detalhe/284736", " BALCÃO DE MECÂNICA. - S/PAT.. - (LOGISTICA). - LOC. BOM RETIRO ")</f>
      </c>
      <c r="C91" s="4" t="inlineStr">
        <is>
          <t>Vendido</t>
        </is>
      </c>
      <c r="D91" s="4" t="inlineStr">
        <is>
          <t>9</t>
        </is>
      </c>
      <c r="E91" s="5" t="inlineStr">
        <is>
          <t>1.000,00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=HYPERLINK("https://www.leilaoonline.com.br/lote/detalhe/284750", "2018")</f>
      </c>
      <c r="B92" s="4" t="s">
        <f>=HYPERLINK("https://www.leilaoonline.com.br/lote/detalhe/284750", " BALCÃO DE MECÂNICA. - S/PAT.. - (LOGISTICA). - LOC. BOM RETIRO ")</f>
      </c>
      <c r="C92" s="4" t="inlineStr">
        <is>
          <t>Vendido</t>
        </is>
      </c>
      <c r="D92" s="4" t="inlineStr">
        <is>
          <t>5</t>
        </is>
      </c>
      <c r="E92" s="5" t="inlineStr">
        <is>
          <t>600,00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=HYPERLINK("https://www.leilaoonline.com.br/lote/detalhe/284751", "2019")</f>
      </c>
      <c r="B93" s="4" t="s">
        <f>=HYPERLINK("https://www.leilaoonline.com.br/lote/detalhe/284751", " 2 BALCÃO DE MECÂNICA. - S/PAT.. - (LOGISTICA). - LOC. BOM RETIRO ")</f>
      </c>
      <c r="C93" s="4" t="inlineStr">
        <is>
          <t>Vendido</t>
        </is>
      </c>
      <c r="D93" s="4" t="inlineStr">
        <is>
          <t>13</t>
        </is>
      </c>
      <c r="E93" s="5" t="inlineStr">
        <is>
          <t>1.600,00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=HYPERLINK("https://www.leilaoonline.com.br/lote/detalhe/284733", "2020")</f>
      </c>
      <c r="B94" s="4" t="s">
        <f>=HYPERLINK("https://www.leilaoonline.com.br/lote/detalhe/284733", " 6 BALCÃO DE MECÂNICA. - S/PAT.. - (LOGISTICA). - LOC. BOM RETIRO ")</f>
      </c>
      <c r="C94" s="4" t="inlineStr">
        <is>
          <t>Vendido</t>
        </is>
      </c>
      <c r="D94" s="4" t="inlineStr">
        <is>
          <t>3</t>
        </is>
      </c>
      <c r="E94" s="5" t="inlineStr">
        <is>
          <t>1.700,00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=HYPERLINK("https://www.leilaoonline.com.br/lote/detalhe/284744", "2021")</f>
      </c>
      <c r="B95" s="4" t="s">
        <f>=HYPERLINK("https://www.leilaoonline.com.br/lote/detalhe/284744", " BALCÃO DE MECÂNICA. - S/PAT.. - (LOGISTICA). - LOC. BOM RETIRO ")</f>
      </c>
      <c r="C95" s="4" t="inlineStr">
        <is>
          <t>Vendido</t>
        </is>
      </c>
      <c r="D95" s="4" t="inlineStr">
        <is>
          <t>3</t>
        </is>
      </c>
      <c r="E95" s="5" t="inlineStr">
        <is>
          <t>400,00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=HYPERLINK("https://www.leilaoonline.com.br/lote/detalhe/284732", "2022")</f>
      </c>
      <c r="B96" s="4" t="s">
        <f>=HYPERLINK("https://www.leilaoonline.com.br/lote/detalhe/284732", " BALANÇA  TOLEDO. - PATR.56738. - (LOGISTICA). - LOC. BOM RETIRO ")</f>
      </c>
      <c r="C96" s="4" t="inlineStr">
        <is>
          <t>Vendido</t>
        </is>
      </c>
      <c r="D96" s="4" t="inlineStr">
        <is>
          <t>3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=HYPERLINK("https://www.leilaoonline.com.br/lote/detalhe/284746", "2023")</f>
      </c>
      <c r="B97" s="4" t="s">
        <f>=HYPERLINK("https://www.leilaoonline.com.br/lote/detalhe/284746", " EMPILHADEIRA HIDRAULICA CAP 1T PALETRANS LM1016. - PATR.178637. - (LOGISTICA). - LOC. BOM RETIRO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=HYPERLINK("https://www.leilaoonline.com.br/lote/detalhe/284752", "2024")</f>
      </c>
      <c r="B98" s="4" t="s">
        <f>=HYPERLINK("https://www.leilaoonline.com.br/lote/detalhe/284752", " APROX. 9 MOTORES ELÉTRICOS MULTIJATO, POT. 3CV. - PATR.53345-53365-53370-53346-53360-53348-53356. - (FABRICA). - LOC. BOM RETIRO ")</f>
      </c>
      <c r="C98" s="4" t="inlineStr">
        <is>
          <t>Vendido</t>
        </is>
      </c>
      <c r="D98" s="4" t="inlineStr">
        <is>
          <t>3</t>
        </is>
      </c>
      <c r="E98" s="5" t="inlineStr">
        <is>
          <t>1.500,00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=HYPERLINK("https://www.leilaoonline.com.br/lote/detalhe/284753", "2025")</f>
      </c>
      <c r="B99" s="4" t="s">
        <f>=HYPERLINK("https://www.leilaoonline.com.br/lote/detalhe/284753", "AQUECEDOR CSJ VERTICAL DE CALDO 250M³. - PATR.250273. - (FABRICA). - LOC. BOM RETIRO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50.000,00</t>
        </is>
      </c>
      <c r="F99" s="4" t="inlineStr">
        <is>
          <t>2000.00</t>
        </is>
      </c>
    </row>
    <row collapsed="false" customFormat="false" customHeight="false" hidden="false" ht="12.1" outlineLevel="0" r="100">
      <c r="A100" s="5" t="s">
        <f>=HYPERLINK("https://www.leilaoonline.com.br/lote/detalhe/284730", "2026")</f>
      </c>
      <c r="B100" s="4" t="s">
        <f>=HYPERLINK("https://www.leilaoonline.com.br/lote/detalhe/284730", " AQUECEDOR CSJ VERTICAL DE CALDO 250M³. - PATR.211266. - (FABRICA). - LOC. BOM RETIRO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50.000,00</t>
        </is>
      </c>
      <c r="F100" s="4" t="inlineStr">
        <is>
          <t>2000.00</t>
        </is>
      </c>
    </row>
    <row collapsed="false" customFormat="false" customHeight="false" hidden="false" ht="12.1" outlineLevel="0" r="101">
      <c r="A101" s="5" t="s">
        <f>=HYPERLINK("https://www.leilaoonline.com.br/lote/detalhe/284743", "2027")</f>
      </c>
      <c r="B101" s="4" t="s">
        <f>=HYPERLINK("https://www.leilaoonline.com.br/lote/detalhe/284743", " BALANÇA  TOLEDO. - PATR.053095. - (FABRICA). - LOC. BOM RETIRO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=HYPERLINK("https://www.leilaoonline.com.br/lote/detalhe/284737", "2028")</f>
      </c>
      <c r="B102" s="4" t="s">
        <f>=HYPERLINK("https://www.leilaoonline.com.br/lote/detalhe/284737", " LOTE DE FACA DE PICADOR. - APROX. 2 TON. - (VENDA POR KG). - (PATIO MOENDA). - LOC. BOM RETIRO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1,00</t>
        </is>
      </c>
      <c r="F102" s="4" t="inlineStr">
        <is>
          <t>0.10</t>
        </is>
      </c>
    </row>
    <row collapsed="false" customFormat="false" customHeight="false" hidden="false" ht="12.1" outlineLevel="0" r="103">
      <c r="A103" s="5" t="s">
        <f>=HYPERLINK("https://www.leilaoonline.com.br/lote/detalhe/284320", "2031")</f>
      </c>
      <c r="B103" s="4" t="s">
        <f>=HYPERLINK("https://www.leilaoonline.com.br/lote/detalhe/284320", "TRATOR MF 275 4X2 - ANO 1993 - FR51348 - (CENTRAL DE RESÍDUOS) - LOC. COSTA PINTO ")</f>
      </c>
      <c r="C103" s="4" t="inlineStr">
        <is>
          <t>Vendido</t>
        </is>
      </c>
      <c r="D103" s="4" t="inlineStr">
        <is>
          <t>67</t>
        </is>
      </c>
      <c r="E103" s="5" t="inlineStr">
        <is>
          <t>56.000,00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=HYPERLINK("https://www.leilaoonline.com.br/lote/detalhe/284309", "2032")</f>
      </c>
      <c r="B104" s="4" t="s">
        <f>=HYPERLINK("https://www.leilaoonline.com.br/lote/detalhe/284309", "HIDRO ROLL. - FR14005058. -  LOC. SANTA ELISA 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2.500,00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=HYPERLINK("https://www.leilaoonline.com.br/lote/detalhe/284310", "2033")</f>
      </c>
      <c r="B105" s="4" t="s">
        <f>=HYPERLINK("https://www.leilaoonline.com.br/lote/detalhe/284310", "TRANSBORDO TMA; ANO 2019. - FR14003661. - LOC.SANTA ELISA")</f>
      </c>
      <c r="C105" s="4" t="inlineStr">
        <is>
          <t>Não vendido</t>
        </is>
      </c>
      <c r="D105" s="4" t="inlineStr">
        <is>
          <t>14</t>
        </is>
      </c>
      <c r="E105" s="5" t="inlineStr">
        <is>
          <t>23.000,00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=HYPERLINK("https://www.leilaoonline.com.br/lote/detalhe/284311", "2034")</f>
      </c>
      <c r="B106" s="4" t="s">
        <f>=HYPERLINK("https://www.leilaoonline.com.br/lote/detalhe/284311", "TRANSBORDO TMA; ANO 2019. - FR14003813. -  LOC. SANTA ELISA")</f>
      </c>
      <c r="C106" s="4" t="inlineStr">
        <is>
          <t>Não vendido</t>
        </is>
      </c>
      <c r="D106" s="4" t="inlineStr">
        <is>
          <t>11</t>
        </is>
      </c>
      <c r="E106" s="5" t="inlineStr">
        <is>
          <t>21.511,11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=HYPERLINK("https://www.leilaoonline.com.br/lote/detalhe/284312", "2035")</f>
      </c>
      <c r="B107" s="4" t="s">
        <f>=HYPERLINK("https://www.leilaoonline.com.br/lote/detalhe/284312", "TRANSBORDO TMA; ANO 2019. - FR14003658. - LOC. SANTA ELISA")</f>
      </c>
      <c r="C107" s="4" t="inlineStr">
        <is>
          <t>Não vendido</t>
        </is>
      </c>
      <c r="D107" s="4" t="inlineStr">
        <is>
          <t>23</t>
        </is>
      </c>
      <c r="E107" s="5" t="inlineStr">
        <is>
          <t>60.000,00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=HYPERLINK("https://www.leilaoonline.com.br/lote/detalhe/284313", "2036")</f>
      </c>
      <c r="B108" s="4" t="s">
        <f>=HYPERLINK("https://www.leilaoonline.com.br/lote/detalhe/284313", "SUCATA CAMINHÃO GRUNNER ATR 320X. - FR500156. - (VENDA SEM DOCUMENTO) -  LOC. SANTA ELISA")</f>
      </c>
      <c r="C108" s="4" t="inlineStr">
        <is>
          <t>Vendido</t>
        </is>
      </c>
      <c r="D108" s="4" t="inlineStr">
        <is>
          <t>10</t>
        </is>
      </c>
      <c r="E108" s="5" t="inlineStr">
        <is>
          <t>28.500,00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=HYPERLINK("https://www.leilaoonline.com.br/lote/detalhe/284314", "2037")</f>
      </c>
      <c r="B109" s="4" t="s">
        <f>=HYPERLINK("https://www.leilaoonline.com.br/lote/detalhe/284314", "TRANSBORDO TMA; ANO 2019. - FR14003660. - LOC. SANTA ELISA")</f>
      </c>
      <c r="C109" s="4" t="inlineStr">
        <is>
          <t>Não vendido</t>
        </is>
      </c>
      <c r="D109" s="4" t="inlineStr">
        <is>
          <t>21</t>
        </is>
      </c>
      <c r="E109" s="5" t="inlineStr">
        <is>
          <t>60.000,00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=HYPERLINK("https://www.leilaoonline.com.br/lote/detalhe/284315", "2038")</f>
      </c>
      <c r="B110" s="4" t="s">
        <f>=HYPERLINK("https://www.leilaoonline.com.br/lote/detalhe/284315", "HIDRO ROLL . - FR14003031. - LOC.SANTA ELISA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=HYPERLINK("https://www.leilaoonline.com.br/lote/detalhe/284316", "2039")</f>
      </c>
      <c r="B111" s="4" t="s">
        <f>=HYPERLINK("https://www.leilaoonline.com.br/lote/detalhe/284316", "HIDRO ROLL. - FR14003036. - LOC. SANTA ELISA ")</f>
      </c>
      <c r="C111" s="4" t="inlineStr">
        <is>
          <t>Vendido</t>
        </is>
      </c>
      <c r="D111" s="4" t="inlineStr">
        <is>
          <t>9</t>
        </is>
      </c>
      <c r="E111" s="5" t="inlineStr">
        <is>
          <t>14.250,00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=HYPERLINK("https://www.leilaoonline.com.br/lote/detalhe/284317", "2040")</f>
      </c>
      <c r="B112" s="4" t="s">
        <f>=HYPERLINK("https://www.leilaoonline.com.br/lote/detalhe/284317", "TRANSBORDO SANTA IZABEL; ANO 2014. - FR10003181. - LOC. SANTA ELISA ")</f>
      </c>
      <c r="C112" s="4" t="inlineStr">
        <is>
          <t>Não vendido</t>
        </is>
      </c>
      <c r="D112" s="4" t="inlineStr">
        <is>
          <t>26</t>
        </is>
      </c>
      <c r="E112" s="5" t="inlineStr">
        <is>
          <t>35.000,00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=HYPERLINK("https://www.leilaoonline.com.br/lote/detalhe/284318", "2041")</f>
      </c>
      <c r="B113" s="4" t="s">
        <f>=HYPERLINK("https://www.leilaoonline.com.br/lote/detalhe/284318", "TRANSBORDO SANTA IZABEL. - ANO 2013 - FR10003174. - LOC. SANTA ELISA ")</f>
      </c>
      <c r="C113" s="4" t="inlineStr">
        <is>
          <t>Não vendido</t>
        </is>
      </c>
      <c r="D113" s="4" t="inlineStr">
        <is>
          <t>26</t>
        </is>
      </c>
      <c r="E113" s="5" t="inlineStr">
        <is>
          <t>35.000,00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=HYPERLINK("https://www.leilaoonline.com.br/lote/detalhe/284322", "2042")</f>
      </c>
      <c r="B114" s="4" t="s">
        <f>=HYPERLINK("https://www.leilaoonline.com.br/lote/detalhe/284322", "TRATOR CASE MX 235; ANO 2013. - FR116557. - LOC. VALE DO ROSÁRIO ")</f>
      </c>
      <c r="C114" s="4" t="inlineStr">
        <is>
          <t>Vendido</t>
        </is>
      </c>
      <c r="D114" s="4" t="inlineStr">
        <is>
          <t>64</t>
        </is>
      </c>
      <c r="E114" s="5" t="inlineStr">
        <is>
          <t>103.000,00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=HYPERLINK("https://www.leilaoonline.com.br/lote/detalhe/284323", "2043")</f>
      </c>
      <c r="B115" s="4" t="s">
        <f>=HYPERLINK("https://www.leilaoonline.com.br/lote/detalhe/284323", "TRATOR CASE MX 235; ANO 2013. - FR116519. - LOC. VALE DO ROSÁRIO ")</f>
      </c>
      <c r="C115" s="4" t="inlineStr">
        <is>
          <t>Vendido</t>
        </is>
      </c>
      <c r="D115" s="4" t="inlineStr">
        <is>
          <t>54</t>
        </is>
      </c>
      <c r="E115" s="5" t="inlineStr">
        <is>
          <t>88.000,00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=HYPERLINK("https://www.leilaoonline.com.br/lote/detalhe/284324", "2044")</f>
      </c>
      <c r="B116" s="4" t="s">
        <f>=HYPERLINK("https://www.leilaoonline.com.br/lote/detalhe/284324", "REBOQUE. - FR92775. - LOC. JUNQUEIRA")</f>
      </c>
      <c r="C116" s="4" t="inlineStr">
        <is>
          <t>Vendido</t>
        </is>
      </c>
      <c r="D116" s="4" t="inlineStr">
        <is>
          <t>15</t>
        </is>
      </c>
      <c r="E116" s="5" t="inlineStr">
        <is>
          <t>6.750,00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=HYPERLINK("https://www.leilaoonline.com.br/lote/detalhe/284326", "2045")</f>
      </c>
      <c r="B117" s="4" t="s">
        <f>=HYPERLINK("https://www.leilaoonline.com.br/lote/detalhe/284326", "IMPLEMENTO AGROMATÃO. - FR92836 - LOC. JUNQUEIRA")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=HYPERLINK("https://www.leilaoonline.com.br/lote/detalhe/284329", "2047")</f>
      </c>
      <c r="B118" s="4" t="s">
        <f>=HYPERLINK("https://www.leilaoonline.com.br/lote/detalhe/284329", "TRATOR CASE 260 MAGNUM; ANO 2017. - FR10750. - LOC. JUNQUEIRA 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80.000,00</t>
        </is>
      </c>
      <c r="F118" s="4" t="inlineStr">
        <is>
          <t>2500.00</t>
        </is>
      </c>
    </row>
    <row collapsed="false" customFormat="false" customHeight="false" hidden="false" ht="12.1" outlineLevel="0" r="119">
      <c r="A119" s="5" t="s">
        <f>=HYPERLINK("https://www.leilaoonline.com.br/lote/detalhe/284330", "2048")</f>
      </c>
      <c r="B119" s="4" t="s">
        <f>=HYPERLINK("https://www.leilaoonline.com.br/lote/detalhe/284330", "TRATOR CASE 260 MAGNUM; ANO 2017. - FR93356. - LOC. JUNQUEIRA")</f>
      </c>
      <c r="C119" s="4" t="inlineStr">
        <is>
          <t>Vendido</t>
        </is>
      </c>
      <c r="D119" s="4" t="inlineStr">
        <is>
          <t>17</t>
        </is>
      </c>
      <c r="E119" s="5" t="inlineStr">
        <is>
          <t>120.000,00</t>
        </is>
      </c>
      <c r="F119" s="4" t="inlineStr">
        <is>
          <t>2500.00</t>
        </is>
      </c>
    </row>
    <row collapsed="false" customFormat="false" customHeight="false" hidden="false" ht="12.1" outlineLevel="0" r="120">
      <c r="A120" s="5" t="s">
        <f>=HYPERLINK("https://www.leilaoonline.com.br/lote/detalhe/284966", "2049")</f>
      </c>
      <c r="B120" s="4" t="s">
        <f>=HYPERLINK("https://www.leilaoonline.com.br/lote/detalhe/284966", "TRATOR JOHN DEERE 7225 J; ANO 2013. - FR100348. - (PÁTIO DESINVESTIMENTO). - LOC. BENALCOOL")</f>
      </c>
      <c r="C120" s="4" t="inlineStr">
        <is>
          <t>Vendido</t>
        </is>
      </c>
      <c r="D120" s="4" t="inlineStr">
        <is>
          <t>5</t>
        </is>
      </c>
      <c r="E120" s="5" t="inlineStr">
        <is>
          <t>48.000,00</t>
        </is>
      </c>
      <c r="F120" s="4" t="inlineStr">
        <is>
          <t>2000.00</t>
        </is>
      </c>
    </row>
    <row collapsed="false" customFormat="false" customHeight="false" hidden="false" ht="12.1" outlineLevel="0" r="121">
      <c r="A121" s="5" t="s">
        <f>=HYPERLINK("https://www.leilaoonline.com.br/lote/detalhe/284965", "2050")</f>
      </c>
      <c r="B121" s="4" t="s">
        <f>=HYPERLINK("https://www.leilaoonline.com.br/lote/detalhe/284965", "TRATOR JOHN DEERE 7195J 4X4; ANO 2013. - FR31041. - (PÁTIO DESINVESTIMENTO). - LOC. BENALCOOL")</f>
      </c>
      <c r="C121" s="4" t="inlineStr">
        <is>
          <t>Vendido</t>
        </is>
      </c>
      <c r="D121" s="4" t="inlineStr">
        <is>
          <t>6</t>
        </is>
      </c>
      <c r="E121" s="5" t="inlineStr">
        <is>
          <t>50.000,00</t>
        </is>
      </c>
      <c r="F121" s="4" t="inlineStr">
        <is>
          <t>2000.00</t>
        </is>
      </c>
    </row>
    <row collapsed="false" customFormat="false" customHeight="false" hidden="false" ht="12.1" outlineLevel="0" r="122">
      <c r="A122" s="5" t="s">
        <f>=HYPERLINK("https://www.leilaoonline.com.br/lote/detalhe/284967", "2051")</f>
      </c>
      <c r="B122" s="4" t="s">
        <f>=HYPERLINK("https://www.leilaoonline.com.br/lote/detalhe/284967", "TRATOR JOHN DEERE 7195J 4X4; ANO 2012. - FR360673. - (PÁTIO DESINVESTIMENTO). - LOC. BENALCOOL 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40.000,00</t>
        </is>
      </c>
      <c r="F122" s="4" t="inlineStr">
        <is>
          <t>2000.00</t>
        </is>
      </c>
    </row>
    <row collapsed="false" customFormat="false" customHeight="false" hidden="false" ht="12.1" outlineLevel="0" r="123">
      <c r="A123" s="5" t="s">
        <f>=HYPERLINK("https://www.leilaoonline.com.br/lote/detalhe/284985", "2052")</f>
      </c>
      <c r="B123" s="4" t="s">
        <f>=HYPERLINK("https://www.leilaoonline.com.br/lote/detalhe/284985", "COLHEDORA JOHN DEERE; ANO 2013. - FR188004. - (PÁTIO DESINVESTIMENTO). - LOC. BENALCOOL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=HYPERLINK("https://www.leilaoonline.com.br/lote/detalhe/284972", "2053")</f>
      </c>
      <c r="B124" s="4" t="s">
        <f>=HYPERLINK("https://www.leilaoonline.com.br/lote/detalhe/284972", "COLHEDORA JOHN DEERE; ANO 2013. - FR173410. - (PÁTIO DESINVESTIMENTO). - LOC.BENALCOOL")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15.000,00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=HYPERLINK("https://www.leilaoonline.com.br/lote/detalhe/284973", "2054")</f>
      </c>
      <c r="B125" s="4" t="s">
        <f>=HYPERLINK("https://www.leilaoonline.com.br/lote/detalhe/284973", "COLHEDORA JOHN DEERE; ANO 2014. - FR91513. - (PÁTIO DESINVESTIMENTO). -  LOC. BENALCOOL")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=HYPERLINK("https://www.leilaoonline.com.br/lote/detalhe/284986", "2055")</f>
      </c>
      <c r="B126" s="4" t="s">
        <f>=HYPERLINK("https://www.leilaoonline.com.br/lote/detalhe/284986", "COLHEDORA JOHN DEERE; ANO 2014. - FR91519. - (PÁTIO DESINVESTIMENTO). - LOC. BENALCOOL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=HYPERLINK("https://www.leilaoonline.com.br/lote/detalhe/284975", "2056")</f>
      </c>
      <c r="B127" s="4" t="s">
        <f>=HYPERLINK("https://www.leilaoonline.com.br/lote/detalhe/284975", "COLHEDORA JOHN DEERE; ANO 2014. - FR81739. - (PÁTIO DESINVESTIMENTO). - LOC. BENALCOOL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=HYPERLINK("https://www.leilaoonline.com.br/lote/detalhe/284974", "2057")</f>
      </c>
      <c r="B128" s="4" t="s">
        <f>=HYPERLINK("https://www.leilaoonline.com.br/lote/detalhe/284974", "COLHEDORA JOHN DEERE; ANO 2014. - FR81740. - (PÁTIO DESINVESTIMENTO). - LOC. BENALCOOL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=HYPERLINK("https://www.leilaoonline.com.br/lote/detalhe/284926", "2061")</f>
      </c>
      <c r="B129" s="4" t="s">
        <f>=HYPERLINK("https://www.leilaoonline.com.br/lote/detalhe/284926", "TRANSPORTADOR HELICOIDAL SUCATEADO. - S/PT. - (PÁTIO AGRÍCOLA - PROXIMO AO PORTÃO DESINVESTIMENTO). - LOC. BENALCOOL")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=HYPERLINK("https://www.leilaoonline.com.br/lote/detalhe/284987", "2062")</f>
      </c>
      <c r="B130" s="4" t="s">
        <f>=HYPERLINK("https://www.leilaoonline.com.br/lote/detalhe/284987", "TANQUE IMPLEMENTO SUCATEADO. - S/FR. - (PÁTIO AGRICOLA - PROXIMO AO DESINVESTIMENTO). - LOC. BENALCOOL")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=HYPERLINK("https://www.leilaoonline.com.br/lote/detalhe/284930", "2063")</f>
      </c>
      <c r="B131" s="4" t="s">
        <f>=HYPERLINK("https://www.leilaoonline.com.br/lote/detalhe/284930", "FILTRO PRENSA SUCATEADO. - PR30488 / PR2216. - (POSTO DE COMBUSTIVEL). - LOC. GASA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=HYPERLINK("https://www.leilaoonline.com.br/lote/detalhe/284931", "2064")</f>
      </c>
      <c r="B132" s="4" t="s">
        <f>=HYPERLINK("https://www.leilaoonline.com.br/lote/detalhe/284931", "PRATELEIRAS SUCATEADAS . - S/PT. - (PÁTIO OFICINA - AGRICOLA). - LOC. GASA ")</f>
      </c>
      <c r="C132" s="4" t="inlineStr">
        <is>
          <t>Não vendido</t>
        </is>
      </c>
      <c r="D132" s="4" t="inlineStr">
        <is>
          <t>8</t>
        </is>
      </c>
      <c r="E132" s="5" t="inlineStr">
        <is>
          <t>2.400,00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=HYPERLINK("https://www.leilaoonline.com.br/lote/detalhe/284932", "2065")</f>
      </c>
      <c r="B133" s="4" t="s">
        <f>=HYPERLINK("https://www.leilaoonline.com.br/lote/detalhe/284932", "ESTRUTURA DE TORRES DE RESFRIAMENTO DE FIBRA - SUCATEADOS. - PR88349 / PR88348. - (PROXIMO AS TORRES DE RESFRIAMENTO - E PATIO AGRIOCOLA CCT). - LOC. GASA")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=HYPERLINK("https://www.leilaoonline.com.br/lote/detalhe/284990", "2066")</f>
      </c>
      <c r="B134" s="4" t="s">
        <f>=HYPERLINK("https://www.leilaoonline.com.br/lote/detalhe/284990", "TANQUE 5000L HIDROSOLUTION CT1000. - FR88939. - (PÁTIO VINHAÇA - MODAL). - LOC. GASA 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1.750,00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=HYPERLINK("https://www.leilaoonline.com.br/lote/detalhe/284991", "2067")</f>
      </c>
      <c r="B135" s="4" t="s">
        <f>=HYPERLINK("https://www.leilaoonline.com.br/lote/detalhe/284991", "TANQUE 5000L HIDROSOLUTION CT1000. - FR88937. - (PÁTIO VINHAÇA - MODAL). - LOC. GASA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=HYPERLINK("https://www.leilaoonline.com.br/lote/detalhe/284992", "2068")</f>
      </c>
      <c r="B136" s="4" t="s">
        <f>=HYPERLINK("https://www.leilaoonline.com.br/lote/detalhe/284992", "TANQUE 5000L HIDROSOLUTION CT1000. - S/FR. - (PÁTIO VINHAÇA - MODAL). - LOC. GASA ")</f>
      </c>
      <c r="C136" s="4" t="inlineStr">
        <is>
          <t>Vendido</t>
        </is>
      </c>
      <c r="D136" s="4" t="inlineStr">
        <is>
          <t>3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=HYPERLINK("https://www.leilaoonline.com.br/lote/detalhe/284907", "2069")</f>
      </c>
      <c r="B137" s="4" t="s">
        <f>=HYPERLINK("https://www.leilaoonline.com.br/lote/detalhe/284907", "HIDROROLL; ANO 2002. - FR86957. -(PÁTIO VINHAÇA - MODAL). -  LOC. GASA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=HYPERLINK("https://www.leilaoonline.com.br/lote/detalhe/284961", "2070")</f>
      </c>
      <c r="B138" s="4" t="s">
        <f>=HYPERLINK("https://www.leilaoonline.com.br/lote/detalhe/284961", "TRATOR JOHN DEERE 7230 J 4X4; ANO 2017. - FR50373. - (PÁTIO CCT AGRICOLA). - LOC. GASA ")</f>
      </c>
      <c r="C138" s="4" t="inlineStr">
        <is>
          <t>Vendido</t>
        </is>
      </c>
      <c r="D138" s="4" t="inlineStr">
        <is>
          <t>55</t>
        </is>
      </c>
      <c r="E138" s="5" t="inlineStr">
        <is>
          <t>148.000,00</t>
        </is>
      </c>
      <c r="F138" s="4" t="inlineStr">
        <is>
          <t>2000.00</t>
        </is>
      </c>
    </row>
    <row collapsed="false" customFormat="false" customHeight="false" hidden="false" ht="12.1" outlineLevel="0" r="139">
      <c r="A139" s="5" t="s">
        <f>=HYPERLINK("https://www.leilaoonline.com.br/lote/detalhe/284993", "2071")</f>
      </c>
      <c r="B139" s="4" t="s">
        <f>=HYPERLINK("https://www.leilaoonline.com.br/lote/detalhe/284993", "SUCATA DE ABAFADOR DE CAMINHÃO CORRETIVO HERCULES; (APROX. 300 KG). - VENDA POR KG. - S/FR. - (PÁTIO DE DESINVESTIMENTO). -  LOC. MUNDIAL")</f>
      </c>
      <c r="C139" s="4" t="inlineStr">
        <is>
          <t>Vendido</t>
        </is>
      </c>
      <c r="D139" s="4" t="inlineStr">
        <is>
          <t>42</t>
        </is>
      </c>
      <c r="E139" s="5" t="inlineStr">
        <is>
          <t>1.500,00</t>
        </is>
      </c>
      <c r="F139" s="4" t="inlineStr">
        <is>
          <t>0.10</t>
        </is>
      </c>
    </row>
    <row collapsed="false" customFormat="false" customHeight="false" hidden="false" ht="12.1" outlineLevel="0" r="140">
      <c r="A140" s="5" t="s">
        <f>=HYPERLINK("https://www.leilaoonline.com.br/lote/detalhe/284971", "2072")</f>
      </c>
      <c r="B140" s="4" t="s">
        <f>=HYPERLINK("https://www.leilaoonline.com.br/lote/detalhe/284971", "DESENLEIRADOR PALHA; ANO 2014. - FR112798. - (PÁTIO DESINVESTIMENTO). - LOC. MUNDIAL ")</f>
      </c>
      <c r="C140" s="4" t="inlineStr">
        <is>
          <t>Vendido</t>
        </is>
      </c>
      <c r="D140" s="4" t="inlineStr">
        <is>
          <t>4</t>
        </is>
      </c>
      <c r="E140" s="5" t="inlineStr">
        <is>
          <t>1.750,00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=HYPERLINK("https://www.leilaoonline.com.br/lote/detalhe/284970", "2073")</f>
      </c>
      <c r="B141" s="4" t="s">
        <f>=HYPERLINK("https://www.leilaoonline.com.br/lote/detalhe/284970", "DESENLEIRADOR PALHA. - ANO 2014. - FRFR112797. - (PÁTIO DESINVESTIMENTO). - LOC. MUNDIAL ")</f>
      </c>
      <c r="C141" s="4" t="inlineStr">
        <is>
          <t>Vendido</t>
        </is>
      </c>
      <c r="D141" s="4" t="inlineStr">
        <is>
          <t>4</t>
        </is>
      </c>
      <c r="E141" s="5" t="inlineStr">
        <is>
          <t>1.750,00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=HYPERLINK("https://www.leilaoonline.com.br/lote/detalhe/284964", "2074")</f>
      </c>
      <c r="B142" s="4" t="s">
        <f>=HYPERLINK("https://www.leilaoonline.com.br/lote/detalhe/284964", "TRATOR JOHN DEERE 7225 J ; ANO 2016. - FR112363. - (PÁTIO DESINVESTIMENTO). - LOC. MUNDIAL  ")</f>
      </c>
      <c r="C142" s="4" t="inlineStr">
        <is>
          <t>Vendido</t>
        </is>
      </c>
      <c r="D142" s="4" t="inlineStr">
        <is>
          <t>51</t>
        </is>
      </c>
      <c r="E142" s="5" t="inlineStr">
        <is>
          <t>150.000,00</t>
        </is>
      </c>
      <c r="F142" s="4" t="inlineStr">
        <is>
          <t>2000.00</t>
        </is>
      </c>
    </row>
    <row collapsed="false" customFormat="false" customHeight="false" hidden="false" ht="12.1" outlineLevel="0" r="143">
      <c r="A143" s="5" t="s">
        <f>=HYPERLINK("https://www.leilaoonline.com.br/lote/detalhe/284962", "2075")</f>
      </c>
      <c r="B143" s="4" t="s">
        <f>=HYPERLINK("https://www.leilaoonline.com.br/lote/detalhe/284962", "TRANSBORDO ATA 12T; ANO 2015. - FR112644. - (PÁTIO DESINVESTIMENTO). - LOC. MUNDIAL ")</f>
      </c>
      <c r="C143" s="4" t="inlineStr">
        <is>
          <t>Vendido</t>
        </is>
      </c>
      <c r="D143" s="4" t="inlineStr">
        <is>
          <t>4</t>
        </is>
      </c>
      <c r="E143" s="5" t="inlineStr">
        <is>
          <t>18.000,00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=HYPERLINK("https://www.leilaoonline.com.br/lote/detalhe/284963", "2076")</f>
      </c>
      <c r="B144" s="4" t="s">
        <f>=HYPERLINK("https://www.leilaoonline.com.br/lote/detalhe/284963", "COLHEDORA JOHN DEERE 3522;  ANO 2012. - FR112409. - (PÁTIO DESINVESTIMENTO). - LOC. MUNDIAL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=HYPERLINK("https://www.leilaoonline.com.br/lote/detalhe/284933", "2077")</f>
      </c>
      <c r="B145" s="4" t="s">
        <f>=HYPERLINK("https://www.leilaoonline.com.br/lote/detalhe/284933", "4 GERADORES DE ENERGIA E 2 MÁQUINAS DE SOLDA SUCATEADAS. - S/PT. - (PÁTIO DE DESINVESTIMENTOS). - LOC. MUNDIAL 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2.500,00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=HYPERLINK("https://www.leilaoonline.com.br/lote/detalhe/284934", "2078")</f>
      </c>
      <c r="B146" s="4" t="s">
        <f>=HYPERLINK("https://www.leilaoonline.com.br/lote/detalhe/284934", "TANQUE DE AÇO CARBONO SUCATEADO. - S/PT. - (PRÓXIMO AO AVCB DA UNIDADE). - LOC. MUNDIAL 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1.000,00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=HYPERLINK("https://www.leilaoonline.com.br/lote/detalhe/284960", "2079")</f>
      </c>
      <c r="B147" s="4" t="s">
        <f>=HYPERLINK("https://www.leilaoonline.com.br/lote/detalhe/284960", "TRATOR JOHN DEERE 7230 J 4X4; ANO 2017. - FR84553. - (PÁTIO DESINVESTIMENTO). - LOC. DESTIVALE ")</f>
      </c>
      <c r="C147" s="4" t="inlineStr">
        <is>
          <t>Não vendido</t>
        </is>
      </c>
      <c r="D147" s="4" t="inlineStr">
        <is>
          <t>23</t>
        </is>
      </c>
      <c r="E147" s="5" t="inlineStr">
        <is>
          <t>42.000,00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=HYPERLINK("https://www.leilaoonline.com.br/lote/detalhe/284959", "2080")</f>
      </c>
      <c r="B148" s="4" t="s">
        <f>=HYPERLINK("https://www.leilaoonline.com.br/lote/detalhe/284959", "CAMINHÃO MERCEDES BENZ AXOR 3344S 6X4; ANO 2014/2014. - BRANCO - FR119945. - (CAVALO MECANICO PRANCHA). -(PÁTIO DESINVESTIMENTO). - LOC. DESTIVALE ")</f>
      </c>
      <c r="C148" s="4" t="inlineStr">
        <is>
          <t>Não vendido</t>
        </is>
      </c>
      <c r="D148" s="4" t="inlineStr">
        <is>
          <t>27</t>
        </is>
      </c>
      <c r="E148" s="5" t="inlineStr">
        <is>
          <t>87.000,00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=HYPERLINK("https://www.leilaoonline.com.br/lote/detalhe/284929", "2081")</f>
      </c>
      <c r="B149" s="4" t="s">
        <f>=HYPERLINK("https://www.leilaoonline.com.br/lote/detalhe/284929", "APROX. 20 MOTORES DE PEQUENO PORTE SUCATEADOS. - S/PT. - (PÁTIO DE DESINVESTIMENTOS). - LOC. DESTIVALE")</f>
      </c>
      <c r="C149" s="4" t="inlineStr">
        <is>
          <t>Vendido</t>
        </is>
      </c>
      <c r="D149" s="4" t="inlineStr">
        <is>
          <t>19</t>
        </is>
      </c>
      <c r="E149" s="5" t="inlineStr">
        <is>
          <t>7.000,00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=HYPERLINK("https://www.leilaoonline.com.br/lote/detalhe/284989", "2082")</f>
      </c>
      <c r="B150" s="4" t="s">
        <f>=HYPERLINK("https://www.leilaoonline.com.br/lote/detalhe/284989", "CABINE DE TRATOR - SUCATEADA. - S/FR. - (PÁTIO DESINVESTIMENTO). - LOC. DESTIVALE")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=HYPERLINK("https://www.leilaoonline.com.br/lote/detalhe/284927", "2083")</f>
      </c>
      <c r="B151" s="4" t="s">
        <f>=HYPERLINK("https://www.leilaoonline.com.br/lote/detalhe/284927", "APROX. 20 CADEIRAS SUCATEADAS. - S/PT. -(PÁTIO DESINVESTIMENTO). -  LOC. DESTIVALE 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=HYPERLINK("https://www.leilaoonline.com.br/lote/detalhe/284895", "2084")</f>
      </c>
      <c r="B152" s="4" t="s">
        <f>=HYPERLINK("https://www.leilaoonline.com.br/lote/detalhe/284895", "PENEIRA ROTATIVA SUCATEADA. - S/PT. - (DEPÓSITO FM2C). - LOC. UNIVALEM ")</f>
      </c>
      <c r="C152" s="4" t="inlineStr">
        <is>
          <t>Não vendido</t>
        </is>
      </c>
      <c r="D152" s="4" t="inlineStr">
        <is>
          <t>31</t>
        </is>
      </c>
      <c r="E152" s="5" t="inlineStr">
        <is>
          <t>9.000,00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=HYPERLINK("https://www.leilaoonline.com.br/lote/detalhe/284988", "2085")</f>
      </c>
      <c r="B153" s="4" t="s">
        <f>=HYPERLINK("https://www.leilaoonline.com.br/lote/detalhe/284988", "SUPORTE PARA MANGUEIRA DE HIDROHOOL - SUCATEADO. - S/FR. - (PROXIMO A CENTRAL DE RESÍDUOS DA UNIDADE). - LOC. DESTIVALE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=HYPERLINK("https://www.leilaoonline.com.br/lote/detalhe/284928", "2086")</f>
      </c>
      <c r="B154" s="4" t="s">
        <f>=HYPERLINK("https://www.leilaoonline.com.br/lote/detalhe/284928", "PEÇA DE INOX - SUCATEADA APROX. 500KG. - (VENDA POR KG). - S/PT. - (PRÓXIMO A CENTRAL DE RESÍDUOS ). - LOC. DESTIVALE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1,00</t>
        </is>
      </c>
      <c r="F154" s="4" t="inlineStr">
        <is>
          <t>0.10</t>
        </is>
      </c>
    </row>
    <row collapsed="false" customFormat="false" customHeight="false" hidden="false" ht="12.1" outlineLevel="0" r="155">
      <c r="A155" s="5" t="s">
        <f>=HYPERLINK("https://www.leilaoonline.com.br/lote/detalhe/284935", "2088")</f>
      </c>
      <c r="B155" s="4" t="s">
        <f>=HYPERLINK("https://www.leilaoonline.com.br/lote/detalhe/284935", "CARRINHO DE PONTE ROLANTE. - (CABO DE AÇO E GANCHO NÃO INCLUSOS). - PR147133 / PR147136 / PR147130. - (PÁTIO DESINVESTIMENTO). - LOC. UNIVALEM ")</f>
      </c>
      <c r="C155" s="4" t="inlineStr">
        <is>
          <t>Vendido</t>
        </is>
      </c>
      <c r="D155" s="4" t="inlineStr">
        <is>
          <t>12</t>
        </is>
      </c>
      <c r="E155" s="5" t="inlineStr">
        <is>
          <t>8.000,00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=HYPERLINK("https://www.leilaoonline.com.br/lote/detalhe/284903", "2089")</f>
      </c>
      <c r="B156" s="4" t="s">
        <f>=HYPERLINK("https://www.leilaoonline.com.br/lote/detalhe/284903", "APROX. 5 TON. DE BORRACHA DE ESTEIRA; ( VENDA POR KG) . - (PROXIMO A CENTRAL DE RESÍDUOS). - LOC. UNIVALEM ")</f>
      </c>
      <c r="C156" s="4" t="inlineStr">
        <is>
          <t>Vendido</t>
        </is>
      </c>
      <c r="D156" s="4" t="inlineStr">
        <is>
          <t>10</t>
        </is>
      </c>
      <c r="E156" s="5" t="inlineStr">
        <is>
          <t>9.000,00</t>
        </is>
      </c>
      <c r="F156" s="4" t="inlineStr">
        <is>
          <t>0.10</t>
        </is>
      </c>
    </row>
    <row collapsed="false" customFormat="false" customHeight="false" hidden="false" ht="12.1" outlineLevel="0" r="157">
      <c r="A157" s="5" t="s">
        <f>=HYPERLINK("https://www.leilaoonline.com.br/lote/detalhe/284936", "2092")</f>
      </c>
      <c r="B157" s="4" t="s">
        <f>=HYPERLINK("https://www.leilaoonline.com.br/lote/detalhe/284936", "PONTE ROLANTE - APROXIMADAMENTE 40 TON. - S/PT. - (ELÉTRICA). - LOC.UNIVALEM ")</f>
      </c>
      <c r="C157" s="4" t="inlineStr">
        <is>
          <t>Não vendido</t>
        </is>
      </c>
      <c r="D157" s="4" t="inlineStr">
        <is>
          <t>12</t>
        </is>
      </c>
      <c r="E157" s="5" t="inlineStr">
        <is>
          <t>21.500,00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=HYPERLINK("https://www.leilaoonline.com.br/lote/detalhe/284937", "2093")</f>
      </c>
      <c r="B158" s="4" t="s">
        <f>=HYPERLINK("https://www.leilaoonline.com.br/lote/detalhe/284937", "CONJUNTO COM 4 TROCADORES DE CALOR - INOX. - PAT.219447. - (PRÓXIMO AO SETOR DE DESTILARIA). - LOC. UNIVALEM ")</f>
      </c>
      <c r="C158" s="4" t="inlineStr">
        <is>
          <t>Não vendido</t>
        </is>
      </c>
      <c r="D158" s="4" t="inlineStr">
        <is>
          <t>16</t>
        </is>
      </c>
      <c r="E158" s="5" t="inlineStr">
        <is>
          <t>14.000,00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=HYPERLINK("https://www.leilaoonline.com.br/lote/detalhe/284938", "2094")</f>
      </c>
      <c r="B159" s="4" t="s">
        <f>=HYPERLINK("https://www.leilaoonline.com.br/lote/detalhe/284938", "CONJUNTO COM 4 TROCADORES DE CALOR - INOX. - S/PT. - (PRÓXIMO AO SETOR DE DESTILARIA). - LOC. UNIVALEM")</f>
      </c>
      <c r="C159" s="4" t="inlineStr">
        <is>
          <t>Não vendido</t>
        </is>
      </c>
      <c r="D159" s="4" t="inlineStr">
        <is>
          <t>15</t>
        </is>
      </c>
      <c r="E159" s="5" t="inlineStr">
        <is>
          <t>15.000,00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=HYPERLINK("https://www.leilaoonline.com.br/lote/detalhe/284956", "2095")</f>
      </c>
      <c r="B160" s="4" t="s">
        <f>=HYPERLINK("https://www.leilaoonline.com.br/lote/detalhe/284956", "CONJUNTO COM 4 TROCADOR DE CALOR - INOX. - PAT.217100. - (PRÓXIMO AO SETOR DE DESTILARIA). - LOC. UNIVALEM ")</f>
      </c>
      <c r="C160" s="4" t="inlineStr">
        <is>
          <t>Não vendido</t>
        </is>
      </c>
      <c r="D160" s="4" t="inlineStr">
        <is>
          <t>14</t>
        </is>
      </c>
      <c r="E160" s="5" t="inlineStr">
        <is>
          <t>14.500,00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=HYPERLINK("https://www.leilaoonline.com.br/lote/detalhe/284957", "2096")</f>
      </c>
      <c r="B161" s="4" t="s">
        <f>=HYPERLINK("https://www.leilaoonline.com.br/lote/detalhe/284957", "CONJUNTO COM 4 TROCADOR DE CALOR - INOX. - PAT.087350. - (PRÓXIMO AO SETOR DE DESTILARIA). - LOC. UNIVALEM ")</f>
      </c>
      <c r="C161" s="4" t="inlineStr">
        <is>
          <t>Não vendido</t>
        </is>
      </c>
      <c r="D161" s="4" t="inlineStr">
        <is>
          <t>14</t>
        </is>
      </c>
      <c r="E161" s="5" t="inlineStr">
        <is>
          <t>15.000,00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=HYPERLINK("https://www.leilaoonline.com.br/lote/detalhe/284894", "2097")</f>
      </c>
      <c r="B162" s="4" t="s">
        <f>=HYPERLINK("https://www.leilaoonline.com.br/lote/detalhe/284894", "TALHA ELÉTRICA. - S/PT. - (DEPÓSITO PRÓXIMO A ELÉTRICA). - LOC. UNIVALEM 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1.000,00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=HYPERLINK("https://www.leilaoonline.com.br/lote/detalhe/285122", "8050")</f>
      </c>
      <c r="B163" s="4" t="s">
        <f>=HYPERLINK("https://www.leilaoonline.com.br/lote/detalhe/285122", "1 GERADOR À DIESEL CATERPILLAR 450K COM MOTOR. - PAT.292169/292168. - LOC. PASSATEMPO")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80.000,00</t>
        </is>
      </c>
      <c r="F163" s="4" t="inlineStr">
        <is>
          <t>2000.00</t>
        </is>
      </c>
    </row>
    <row collapsed="false" customFormat="false" customHeight="false" hidden="false" ht="12.1" outlineLevel="0" r="164">
      <c r="A164" s="5" t="s">
        <f>=HYPERLINK("https://www.leilaoonline.com.br/lote/detalhe/283257", "10003")</f>
      </c>
      <c r="B164" s="4" t="s">
        <f>=HYPERLINK("https://www.leilaoonline.com.br/lote/detalhe/283257", "SUBSOLADOR CANAVIEIRO STARA. - FR4445335. - LOC. CAARAPÓ")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32.000,00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=HYPERLINK("https://www.leilaoonline.com.br/lote/detalhe/283256", "10004")</f>
      </c>
      <c r="B165" s="4" t="s">
        <f>=HYPERLINK("https://www.leilaoonline.com.br/lote/detalhe/283256", " SUBSOLADOR CANAVIEIRO STARA. - FR4445322. - LOC. CAARAPÓ")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32.000,00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=HYPERLINK("https://www.leilaoonline.com.br/lote/detalhe/284969", "10358")</f>
      </c>
      <c r="B166" s="4" t="s">
        <f>=HYPERLINK("https://www.leilaoonline.com.br/lote/detalhe/284969", "SUBSOLADOR CIVEMASA 5 HASTES; ANO 2013. - FR84776. - (PÁTIO DESINVESTIMENTO). - LOC. BENALCOOL ")</f>
      </c>
      <c r="C166" s="4" t="inlineStr">
        <is>
          <t>Vendido</t>
        </is>
      </c>
      <c r="D166" s="4" t="inlineStr">
        <is>
          <t>13</t>
        </is>
      </c>
      <c r="E166" s="5" t="inlineStr">
        <is>
          <t>8.500,00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=HYPERLINK("https://www.leilaoonline.com.br/lote/detalhe/283791", "10613")</f>
      </c>
      <c r="B167" s="4" t="s">
        <f>=HYPERLINK("https://www.leilaoonline.com.br/lote/detalhe/283791", "SULCADOR - FR92633 - LOC. PARAÍSO")</f>
      </c>
      <c r="C167" s="4" t="inlineStr">
        <is>
          <t>Vendido</t>
        </is>
      </c>
      <c r="D167" s="4" t="inlineStr">
        <is>
          <t>6</t>
        </is>
      </c>
      <c r="E167" s="5" t="inlineStr">
        <is>
          <t>2.200,00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=HYPERLINK("https://www.leilaoonline.com.br/lote/detalhe/284321", "10668")</f>
      </c>
      <c r="B168" s="4" t="s">
        <f>=HYPERLINK("https://www.leilaoonline.com.br/lote/detalhe/284321", "SEMI REBOQUE RANDON; ANO 1979/1979; AZUL; (TANQUE) . - FR12319/ 1422. - LOC. SANTA ELISA ")</f>
      </c>
      <c r="C168" s="4" t="inlineStr">
        <is>
          <t>Não vendido</t>
        </is>
      </c>
      <c r="D168" s="4" t="inlineStr">
        <is>
          <t>9</t>
        </is>
      </c>
      <c r="E168" s="5" t="inlineStr">
        <is>
          <t>18.000,00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=HYPERLINK("https://www.leilaoonline.com.br/lote/detalhe/284079", "10880")</f>
      </c>
      <c r="B169" s="4" t="s">
        <f>=HYPERLINK("https://www.leilaoonline.com.br/lote/detalhe/284079", "REBOQUE RANDON RQ CA; ANO 2012/2013; CINZA. - FR66217. - (PÁTIO APOIO) - LOC. COSTA PINTO ")</f>
      </c>
      <c r="C169" s="4" t="inlineStr">
        <is>
          <t>Vendido</t>
        </is>
      </c>
      <c r="D169" s="4" t="inlineStr">
        <is>
          <t>52</t>
        </is>
      </c>
      <c r="E169" s="5" t="inlineStr">
        <is>
          <t>79.000,00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=HYPERLINK("https://www.leilaoonline.com.br/lote/detalhe/284919", "11122")</f>
      </c>
      <c r="B170" s="4" t="s">
        <f>=HYPERLINK("https://www.leilaoonline.com.br/lote/detalhe/284919", "TRANSBORDO ARR 12000KG 4700X3550MM; ANO 2015. - FR112645. - (PÁTIO DE DESINVESTIMENTO). - LOC. MUNDIAL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=HYPERLINK("https://www.leilaoonline.com.br/lote/detalhe/284958", "11123")</f>
      </c>
      <c r="B171" s="4" t="s">
        <f>=HYPERLINK("https://www.leilaoonline.com.br/lote/detalhe/284958", "COLHEDORA JOHN DEERE; ANO 2015. - FR117571. - (PÁTIO DESINVESTIMENTO). - LOC. BENALCOOL")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=HYPERLINK("https://www.leilaoonline.com.br/lote/detalhe/284731", "11146")</f>
      </c>
      <c r="B172" s="4" t="s">
        <f>=HYPERLINK("https://www.leilaoonline.com.br/lote/detalhe/284731", " GRUPO GERADOR PENTA WEG MOTOR VOLVO  450KVA. - PATR.58576. - (CASA DE FORÇA). - LOC. COSTA PINTO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=HYPERLINK("https://www.leilaoonline.com.br/lote/detalhe/284925", "11154")</f>
      </c>
      <c r="B173" s="4" t="s">
        <f>=HYPERLINK("https://www.leilaoonline.com.br/lote/detalhe/284925", "02 TURBINAS INDUSTRIAIS SUCATEADAS. - S/PAT. (PÁTIO PPCM/CONFIABILIDADE). - LOC. BENALCOOL")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2.000,00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=HYPERLINK("https://www.leilaoonline.com.br/lote/detalhe/283884", "11178")</f>
      </c>
      <c r="B174" s="4" t="s">
        <f>=HYPERLINK("https://www.leilaoonline.com.br/lote/detalhe/283884", "LOTE COM APROX. 30 UNIDADES DE PALETES DE PLÁSTICO; MEDIDAS: 1,00 x 1,20 - (VENDA POR UNIDADE) -  (PÁTIO DE INSUMOS AGRÍCOLAS/ INDUSTRIAIS) - LOC. SANTA CÂNDIDA")</f>
      </c>
      <c r="C174" s="4" t="inlineStr">
        <is>
          <t>Não vendido</t>
        </is>
      </c>
      <c r="D174" s="4" t="inlineStr">
        <is>
          <t>3</t>
        </is>
      </c>
      <c r="E174" s="5" t="inlineStr">
        <is>
          <t>33,00</t>
        </is>
      </c>
      <c r="F174" s="4" t="inlineStr">
        <is>
          <t>0.10</t>
        </is>
      </c>
    </row>
    <row collapsed="false" customFormat="false" customHeight="false" hidden="false" ht="12.1" outlineLevel="0" r="175">
      <c r="A175" s="5" t="s">
        <f>=HYPERLINK("https://www.leilaoonline.com.br/lote/detalhe/284325", "11179")</f>
      </c>
      <c r="B175" s="4" t="s">
        <f>=HYPERLINK("https://www.leilaoonline.com.br/lote/detalhe/284325", "REBOQUE FACCHINI RF TC - ANO: 2015/2015 - CINZA - FR11400 - (VENDA SEM RODAS E SEM PNEUS) - (FOCA) - LOC. LEME")</f>
      </c>
      <c r="C175" s="4" t="inlineStr">
        <is>
          <t>Não vendido</t>
        </is>
      </c>
      <c r="D175" s="4" t="inlineStr">
        <is>
          <t>19</t>
        </is>
      </c>
      <c r="E175" s="5" t="inlineStr">
        <is>
          <t>38.000,00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=HYPERLINK("https://www.leilaoonline.com.br/lote/detalhe/284328", "11180")</f>
      </c>
      <c r="B176" s="4" t="s">
        <f>=HYPERLINK("https://www.leilaoonline.com.br/lote/detalhe/284328", "REBOQUE FACCHINI RF TC - ANO: 2015/2015 - CINZA - FR11422 - (VENDA SEM RODAS E SEM PNEUS) - (FOCA) - LOC. LEME")</f>
      </c>
      <c r="C176" s="4" t="inlineStr">
        <is>
          <t>Não vendido</t>
        </is>
      </c>
      <c r="D176" s="4" t="inlineStr">
        <is>
          <t>31</t>
        </is>
      </c>
      <c r="E176" s="5" t="inlineStr">
        <is>
          <t>50.000,00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=HYPERLINK("https://www.leilaoonline.com.br/lote/detalhe/284332", "11181")</f>
      </c>
      <c r="B177" s="4" t="s">
        <f>=HYPERLINK("https://www.leilaoonline.com.br/lote/detalhe/284332", "SEMI REBOQUE FACCHINI SRF TC - ANO: 2015/2015 - CINZA - FR11410 - (VENDA SEM RODAS E SEM PNEUS) - (FOCA) - LOC. LEME")</f>
      </c>
      <c r="C177" s="4" t="inlineStr">
        <is>
          <t>Não vendido</t>
        </is>
      </c>
      <c r="D177" s="4" t="inlineStr">
        <is>
          <t>32</t>
        </is>
      </c>
      <c r="E177" s="5" t="inlineStr">
        <is>
          <t>51.000,00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=HYPERLINK("https://www.leilaoonline.com.br/lote/detalhe/284333", "11182")</f>
      </c>
      <c r="B178" s="4" t="s">
        <f>=HYPERLINK("https://www.leilaoonline.com.br/lote/detalhe/284333", "SEMI REBOQUE FACCHINI SRF TC - ANO: 2015/2015 - CINZA - FR11406 - (VENDA SEM RODAS E SEM PNEUS) - (FOCA) - LOC. LEME")</f>
      </c>
      <c r="C178" s="4" t="inlineStr">
        <is>
          <t>Não vendido</t>
        </is>
      </c>
      <c r="D178" s="4" t="inlineStr">
        <is>
          <t>16</t>
        </is>
      </c>
      <c r="E178" s="5" t="inlineStr">
        <is>
          <t>35.000,00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=HYPERLINK("https://www.leilaoonline.com.br/lote/detalhe/284761", "11183")</f>
      </c>
      <c r="B179" s="4" t="s">
        <f>=HYPERLINK("https://www.leilaoonline.com.br/lote/detalhe/284761", "BOMBA EQUIPE B-400. - PATR.211485. - (TORRE ALPINA). - LOC. BOM RETIRO ")</f>
      </c>
      <c r="C179" s="4" t="inlineStr">
        <is>
          <t>Vendido</t>
        </is>
      </c>
      <c r="D179" s="4" t="inlineStr">
        <is>
          <t>10</t>
        </is>
      </c>
      <c r="E179" s="5" t="inlineStr">
        <is>
          <t>3.750,00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=HYPERLINK("https://www.leilaoonline.com.br/lote/detalhe/284759", "11184")</f>
      </c>
      <c r="B180" s="4" t="s">
        <f>=HYPERLINK("https://www.leilaoonline.com.br/lote/detalhe/284759", "BOMBA EQUIPE B-400. - PATR. 358464. - (TORRE ALPINA). - LOC. BOM RETIRO ")</f>
      </c>
      <c r="C180" s="4" t="inlineStr">
        <is>
          <t>Vendido</t>
        </is>
      </c>
      <c r="D180" s="4" t="inlineStr">
        <is>
          <t>5</t>
        </is>
      </c>
      <c r="E180" s="5" t="inlineStr">
        <is>
          <t>2.500,00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=HYPERLINK("https://www.leilaoonline.com.br/lote/detalhe/284758", "11185")</f>
      </c>
      <c r="B181" s="4" t="s">
        <f>=HYPERLINK("https://www.leilaoonline.com.br/lote/detalhe/284758", "TURBINA A VAPOR EQUIPE TE-500-11-0 500CV . - PATR.52800. - (TORRE ALPINA). - LOC. BOM RETIRO")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=HYPERLINK("https://www.leilaoonline.com.br/lote/detalhe/284878", "11186")</f>
      </c>
      <c r="B182" s="4" t="s">
        <f>=HYPERLINK("https://www.leilaoonline.com.br/lote/detalhe/284878", "CONJUNTO 3 TORRES RESFR. ALPINA 3-BE-550/4SG 1350M3/H (NÃO FAZEM PARTE DO LOTE – CCM, MOTOR, REDUTOR, HELICES E BOMBAS). - PATR. 52797--52795-52793. - (TORRE ALPINA). - LOC. BOM RETIRO")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150.000,00</t>
        </is>
      </c>
      <c r="F182" s="4" t="inlineStr">
        <is>
          <t>2000.00</t>
        </is>
      </c>
    </row>
    <row collapsed="false" customFormat="false" customHeight="false" hidden="false" ht="12.1" outlineLevel="0" r="183">
      <c r="A183" s="5" t="s">
        <f>=HYPERLINK("https://www.leilaoonline.com.br/lote/detalhe/284995", "11187")</f>
      </c>
      <c r="B183" s="4" t="s">
        <f>=HYPERLINK("https://www.leilaoonline.com.br/lote/detalhe/284995", "1 GABINETE DE ALARME DE INCÊNDIO EDWARDS SYSTENS TECHNOLOGY EST2; (USADO). - S/PT. - LOC. CAR /PIRACICABA/SP")</f>
      </c>
      <c r="C183" s="4" t="inlineStr">
        <is>
          <t>Não vendido</t>
        </is>
      </c>
      <c r="D183" s="4" t="inlineStr">
        <is>
          <t>3</t>
        </is>
      </c>
      <c r="E183" s="5" t="inlineStr">
        <is>
          <t>400,00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=HYPERLINK("https://www.leilaoonline.com.br/lote/detalhe/285136", "11188")</f>
      </c>
      <c r="B184" s="4" t="s">
        <f>=HYPERLINK("https://www.leilaoonline.com.br/lote/detalhe/285136", "APARELHO MEDIDOR DE VIBRAÇÃO EMERSON AMS 2140; ANO 2021. - PAT.310837. - LOC. VALE DO ROSÁRIO ")</f>
      </c>
      <c r="C184" s="4" t="inlineStr">
        <is>
          <t>Não vendido</t>
        </is>
      </c>
      <c r="D184" s="4" t="inlineStr">
        <is>
          <t>29</t>
        </is>
      </c>
      <c r="E184" s="5" t="inlineStr">
        <is>
          <t>10.000,00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=HYPERLINK("https://www.leilaoonline.com.br/lote/detalhe/285147", "11189")</f>
      </c>
      <c r="B185" s="4" t="s">
        <f>=HYPERLINK("https://www.leilaoonline.com.br/lote/detalhe/285147", "LOTE DE SUCATA DE LONA DE BORRACHA. - APROX. 10 TON. - (VENDA POR KG). - S/PT. - LOC. BARRA  ")</f>
      </c>
      <c r="C185" s="4" t="inlineStr">
        <is>
          <t>Vendido</t>
        </is>
      </c>
      <c r="D185" s="4" t="inlineStr">
        <is>
          <t>27</t>
        </is>
      </c>
      <c r="E185" s="5" t="inlineStr">
        <is>
          <t>35.000,00</t>
        </is>
      </c>
      <c r="F185" s="4" t="inlineStr">
        <is>
          <t>0.10</t>
        </is>
      </c>
    </row>
    <row collapsed="false" customFormat="false" customHeight="false" hidden="false" ht="12.1" outlineLevel="0" r="186">
      <c r="A186" s="5" t="s">
        <f>=HYPERLINK("https://www.leilaoonline.com.br/lote/detalhe/285710", "11190")</f>
      </c>
      <c r="B186" s="4" t="s">
        <f>=HYPERLINK("https://www.leilaoonline.com.br/lote/detalhe/285710", "02 CRISTALIZADORES DE AÇUCAR Nº3 E Nº4. - TAGS: 292674 / 292669 . - LOC. PASSATEMPO")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5.250,00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=HYPERLINK("https://www.leilaoonline.com.br/lote/detalhe/285711", "11191")</f>
      </c>
      <c r="B187" s="4" t="s">
        <f>=HYPERLINK("https://www.leilaoonline.com.br/lote/detalhe/285711", "FILTRO ROTATIVO 10X20 - MAUSA. - FRV-PT-0003. - LOC. PASSATEMPO 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3.000,00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=HYPERLINK("https://www.leilaoonline.com.br/lote/detalhe/284076", "11503")</f>
      </c>
      <c r="B188" s="4" t="s">
        <f>=HYPERLINK("https://www.leilaoonline.com.br/lote/detalhe/284076", " PLANTADORA DE CANA ATA PCP 1102; ANO 2017. - FR20292. - (APOIO) - LOC. COSTA PINTO ")</f>
      </c>
      <c r="C188" s="4" t="inlineStr">
        <is>
          <t>Vendido</t>
        </is>
      </c>
      <c r="D188" s="4" t="inlineStr">
        <is>
          <t>45</t>
        </is>
      </c>
      <c r="E188" s="5" t="inlineStr">
        <is>
          <t>54.000,00</t>
        </is>
      </c>
      <c r="F188" s="4" t="inlineStr">
        <is>
          <t>2000.00</t>
        </is>
      </c>
    </row>
    <row collapsed="false" customFormat="false" customHeight="false" hidden="false" ht="12.1" outlineLevel="0" r="189">
      <c r="A189" s="5" t="s">
        <f>=HYPERLINK("https://www.leilaoonline.com.br/lote/detalhe/284910", "11664")</f>
      </c>
      <c r="B189" s="4" t="s">
        <f>=HYPERLINK("https://www.leilaoonline.com.br/lote/detalhe/284910", "COLHEDORA JOHN DEERE; ANO 2015. - FR188012. - ( QUEIMADA). - LOC. GASA ")</f>
      </c>
      <c r="C189" s="4" t="inlineStr">
        <is>
          <t>Não vendido</t>
        </is>
      </c>
      <c r="D189" s="4" t="inlineStr">
        <is>
          <t>2</t>
        </is>
      </c>
      <c r="E189" s="5" t="inlineStr">
        <is>
          <t>11.000,00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=HYPERLINK("https://www.leilaoonline.com.br/lote/detalhe/284909", "11665")</f>
      </c>
      <c r="B190" s="4" t="s">
        <f>=HYPERLINK("https://www.leilaoonline.com.br/lote/detalhe/284909", "COLHEDORA JOHN DEERE 3522; ANO 2015. -  FR117572. -(PÁTIO BORRACHARIA). -  LOC. GASA")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10.000,00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=HYPERLINK("https://www.leilaoonline.com.br/lote/detalhe/285123", "11689")</f>
      </c>
      <c r="B191" s="4" t="s">
        <f>=HYPERLINK("https://www.leilaoonline.com.br/lote/detalhe/285123", "GERADOR MAUSA MOD. LD4/1500 1500KVA 1800RPM NS 2298 (SUCATEADO) - PAT.156208. - (PÁTIO CALDEIRARIA). -LOC. PARAGUAÇU")</f>
      </c>
      <c r="C191" s="4" t="inlineStr">
        <is>
          <t>Vendido</t>
        </is>
      </c>
      <c r="D191" s="4" t="inlineStr">
        <is>
          <t>1</t>
        </is>
      </c>
      <c r="E191" s="5" t="inlineStr">
        <is>
          <t>35.000,00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=HYPERLINK("https://www.leilaoonline.com.br/lote/detalhe/284908", "11692")</f>
      </c>
      <c r="B192" s="4" t="s">
        <f>=HYPERLINK("https://www.leilaoonline.com.br/lote/detalhe/284908", "COLHEDORA JOHN DEERE; ANO 2015. - FR188014. - (PÁTIO BORRACHARIA). - LOC.GASA 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10.000,00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=HYPERLINK("https://www.leilaoonline.com.br/lote/detalhe/284922", "11718")</f>
      </c>
      <c r="B193" s="4" t="s">
        <f>=HYPERLINK("https://www.leilaoonline.com.br/lote/detalhe/284922", "MOTO BOMBA OM 447-4; ANO 2008. - FR164817. - (DESINVESTIMENTO). - LOC. JATAI")</f>
      </c>
      <c r="C193" s="4" t="inlineStr">
        <is>
          <t>Vendido</t>
        </is>
      </c>
      <c r="D193" s="4" t="inlineStr">
        <is>
          <t>10</t>
        </is>
      </c>
      <c r="E193" s="5" t="inlineStr">
        <is>
          <t>12.500,00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=HYPERLINK("https://www.leilaoonline.com.br/lote/detalhe/283254", "11747")</f>
      </c>
      <c r="B194" s="4" t="s">
        <f>=HYPERLINK("https://www.leilaoonline.com.br/lote/detalhe/283254", "TRANSBORDO CIVEMASSA 10500; ANO 2011 . - FR47011. - LOC. PASSATEMPO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=HYPERLINK("https://www.leilaoonline.com.br/lote/detalhe/283773", "11941")</f>
      </c>
      <c r="B195" s="4" t="s">
        <f>=HYPERLINK("https://www.leilaoonline.com.br/lote/detalhe/283773", "TRANSBORDO CIVEMASA TAC 10500; ANO 2009 - FR8003057 - LOC. BARRA  ")</f>
      </c>
      <c r="C195" s="4" t="inlineStr">
        <is>
          <t>Não vendido</t>
        </is>
      </c>
      <c r="D195" s="4" t="inlineStr">
        <is>
          <t>6</t>
        </is>
      </c>
      <c r="E195" s="5" t="inlineStr">
        <is>
          <t>12.500,00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=HYPERLINK("https://www.leilaoonline.com.br/lote/detalhe/285124", "11954")</f>
      </c>
      <c r="B196" s="4" t="s">
        <f>=HYPERLINK("https://www.leilaoonline.com.br/lote/detalhe/285124", "PONTE ROLANTE MAUSA 15 TON.; MEDINDO 20X5 METROS. - S/PT. - (PÁTIO ANTIGAS CALDEIRAS). -  LOC. PARAISO")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175.000,00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=HYPERLINK("https://www.leilaoonline.com.br/lote/detalhe/283790", "11978")</f>
      </c>
      <c r="B197" s="4" t="s">
        <f>=HYPERLINK("https://www.leilaoonline.com.br/lote/detalhe/283790", "REBOQUE FNV - FRUEHAUF RCR - ANO 1986/1986 - AZUL - S/FR - (VENDA COM HIDROROLL) - (VENDA SOMENTE PARA COMPRADORES DO ESTADO DE SÃO PAULO) - LOC. PARAÍSO")</f>
      </c>
      <c r="C197" s="4" t="inlineStr">
        <is>
          <t>Vendido</t>
        </is>
      </c>
      <c r="D197" s="4" t="inlineStr">
        <is>
          <t>6</t>
        </is>
      </c>
      <c r="E197" s="5" t="inlineStr">
        <is>
          <t>15.000,00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=HYPERLINK("https://www.leilaoonline.com.br/lote/detalhe/283253", "12026")</f>
      </c>
      <c r="B198" s="4" t="s">
        <f>=HYPERLINK("https://www.leilaoonline.com.br/lote/detalhe/283253", "TRANSBORDO CIVEMASA TAC 13000, ANO 2008. - FR9004122. - LOC. PASSATEMPO")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10.000,00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=HYPERLINK("https://www.leilaoonline.com.br/lote/detalhe/283259", "12028")</f>
      </c>
      <c r="B199" s="4" t="s">
        <f>=HYPERLINK("https://www.leilaoonline.com.br/lote/detalhe/283259", "TRANSBORDO CIVEMASA TAC 13000; ANO 2008. - FR9004041. - LOC. PASSATEMPO")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10.000,00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=HYPERLINK("https://www.leilaoonline.com.br/lote/detalhe/283255", "12033")</f>
      </c>
      <c r="B200" s="4" t="s">
        <f>=HYPERLINK("https://www.leilaoonline.com.br/lote/detalhe/283255", " PLANTADORA DE CANA TMA 2 LINHAS; ANO 2014. - FR140033. - LOC. CAARAPÓ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=HYPERLINK("https://www.leilaoonline.com.br/lote/detalhe/283260", "12051")</f>
      </c>
      <c r="B201" s="4" t="s">
        <f>=HYPERLINK("https://www.leilaoonline.com.br/lote/detalhe/283260", "TRANSBORDO CIVEMASA TAC 13000; ANO 2006. - FR5004735. - LOC. PASSATEMPO")</f>
      </c>
      <c r="C201" s="4" t="inlineStr">
        <is>
          <t>Não vendido</t>
        </is>
      </c>
      <c r="D201" s="4" t="inlineStr">
        <is>
          <t>4</t>
        </is>
      </c>
      <c r="E201" s="5" t="inlineStr">
        <is>
          <t>13.000,00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=HYPERLINK("https://www.leilaoonline.com.br/lote/detalhe/283252", "12052")</f>
      </c>
      <c r="B202" s="4" t="s">
        <f>=HYPERLINK("https://www.leilaoonline.com.br/lote/detalhe/283252", "TRANSBORDO CIVEMASA TAC 13000; ANO 2008. - FR9004106. - LOC. PASSATEMPO")</f>
      </c>
      <c r="C202" s="4" t="inlineStr">
        <is>
          <t>Não vendido</t>
        </is>
      </c>
      <c r="D202" s="4" t="inlineStr">
        <is>
          <t>2</t>
        </is>
      </c>
      <c r="E202" s="5" t="inlineStr">
        <is>
          <t>11.000,00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=HYPERLINK("https://www.leilaoonline.com.br/lote/detalhe/284914", "12054")</f>
      </c>
      <c r="B203" s="4" t="s">
        <f>=HYPERLINK("https://www.leilaoonline.com.br/lote/detalhe/284914", "TRANSBORDO CIVEMASA TAC 13000; ANO 2008. -  FR9004020. - LOC. PASSATEMPO")</f>
      </c>
      <c r="C203" s="4" t="inlineStr">
        <is>
          <t>Vendido</t>
        </is>
      </c>
      <c r="D203" s="4" t="inlineStr">
        <is>
          <t>2</t>
        </is>
      </c>
      <c r="E203" s="5" t="inlineStr">
        <is>
          <t>15.000,00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=HYPERLINK("https://www.leilaoonline.com.br/lote/detalhe/283969", "12061")</f>
      </c>
      <c r="B204" s="4" t="s">
        <f>=HYPERLINK("https://www.leilaoonline.com.br/lote/detalhe/283969", "TRANSBORDO TMA - ANO 2019 - FR11003815 - LOC. CAARAPÓ")</f>
      </c>
      <c r="C204" s="4" t="inlineStr">
        <is>
          <t>Não vendido</t>
        </is>
      </c>
      <c r="D204" s="4" t="inlineStr">
        <is>
          <t>1</t>
        </is>
      </c>
      <c r="E204" s="5" t="inlineStr">
        <is>
          <t>10.000,00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=HYPERLINK("https://www.leilaoonline.com.br/lote/detalhe/283971", "12063")</f>
      </c>
      <c r="B205" s="4" t="s">
        <f>=HYPERLINK("https://www.leilaoonline.com.br/lote/detalhe/283971", "DISTRIBUIDOR SOLLUS - ANO 2018 - FR4445316 - LOC. CAARAPÓ")</f>
      </c>
      <c r="C205" s="4" t="inlineStr">
        <is>
          <t>Não vendido</t>
        </is>
      </c>
      <c r="D205" s="4" t="inlineStr">
        <is>
          <t>70</t>
        </is>
      </c>
      <c r="E205" s="5" t="inlineStr">
        <is>
          <t>30.400,00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=HYPERLINK("https://www.leilaoonline.com.br/lote/detalhe/283970", "12065")</f>
      </c>
      <c r="B206" s="4" t="s">
        <f>=HYPERLINK("https://www.leilaoonline.com.br/lote/detalhe/283970", "DISTRIBUIDOR SOLLUS - ANO 2018 - FR4445310 - LOC. CAARAPÓ")</f>
      </c>
      <c r="C206" s="4" t="inlineStr">
        <is>
          <t>Não vendido</t>
        </is>
      </c>
      <c r="D206" s="4" t="inlineStr">
        <is>
          <t>7</t>
        </is>
      </c>
      <c r="E206" s="5" t="inlineStr">
        <is>
          <t>6.100,00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=HYPERLINK("https://www.leilaoonline.com.br/lote/detalhe/284023", "12066")</f>
      </c>
      <c r="B207" s="4" t="s">
        <f>=HYPERLINK("https://www.leilaoonline.com.br/lote/detalhe/284023", "LOTE COM APROXIMADAMENTE 150 RODAS TAMANHOS VARIADOS - (AS 4 RODAS AMARELAS DE TRATORES NÃO FAZEM PARTE DO LOTE ) - S/FR - LOC. CAARAPÓ")</f>
      </c>
      <c r="C207" s="4" t="inlineStr">
        <is>
          <t>Não vendido</t>
        </is>
      </c>
      <c r="D207" s="4" t="inlineStr">
        <is>
          <t>2</t>
        </is>
      </c>
      <c r="E207" s="5" t="inlineStr">
        <is>
          <t>5.250,00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=HYPERLINK("https://www.leilaoonline.com.br/lote/detalhe/284029", "12067")</f>
      </c>
      <c r="B208" s="4" t="s">
        <f>=HYPERLINK("https://www.leilaoonline.com.br/lote/detalhe/284029", "LOTE COM 38 MOTORES DE PARTIDA E 17 ALTERNADORES - S/FR - LOC. CAARAPÓ")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5.000,00</t>
        </is>
      </c>
      <c r="F208" s="4" t="inlineStr">
        <is>
          <t>500.00</t>
        </is>
      </c>
    </row>
    <row collapsed="false" customFormat="false" customHeight="false" hidden="false" ht="12.1" outlineLevel="0" r="209">
      <c r="A209" s="5" t="s">
        <f>=HYPERLINK("https://www.leilaoonline.com.br/lote/detalhe/283972", "12069")</f>
      </c>
      <c r="B209" s="4" t="s">
        <f>=HYPERLINK("https://www.leilaoonline.com.br/lote/detalhe/283972", "CHASSI DE MOTOBOMBA - ANO 2013 - FR4435066 - LOC. CAARAPÓ")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1.000,00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=HYPERLINK("https://www.leilaoonline.com.br/lote/detalhe/284022", "12073")</f>
      </c>
      <c r="B210" s="4" t="s">
        <f>=HYPERLINK("https://www.leilaoonline.com.br/lote/detalhe/284022", "01 SULCADOR, ANO 2017 - S/FR; E 01 CULTIVADOR, ANO 2017 - S/FR - LOC. CAARAPÓ")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2.000,00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=HYPERLINK("https://www.leilaoonline.com.br/lote/detalhe/283989", "12075")</f>
      </c>
      <c r="B211" s="4" t="s">
        <f>=HYPERLINK("https://www.leilaoonline.com.br/lote/detalhe/283989", "SULCADOR - ANO 2017 - FR4445317 - LOC. CAARAPÓ")</f>
      </c>
      <c r="C211" s="4" t="inlineStr">
        <is>
          <t>Não vendido</t>
        </is>
      </c>
      <c r="D211" s="4" t="inlineStr">
        <is>
          <t>6</t>
        </is>
      </c>
      <c r="E211" s="5" t="inlineStr">
        <is>
          <t>1.500,00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=HYPERLINK("https://www.leilaoonline.com.br/lote/detalhe/283967", "12077")</f>
      </c>
      <c r="B212" s="4" t="s">
        <f>=HYPERLINK("https://www.leilaoonline.com.br/lote/detalhe/283967", "PLANTADORA DE CANA TMA, ANO: 2020 - FR4445356 - LOC. CAARAPÓ")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10.000,00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=HYPERLINK("https://www.leilaoonline.com.br/lote/detalhe/283968", "12079")</f>
      </c>
      <c r="B213" s="4" t="s">
        <f>=HYPERLINK("https://www.leilaoonline.com.br/lote/detalhe/283968", "PLANTADORA DE CANA TMA, ANO: 2020 - FR4445355 - LOC. CAARAPÓ")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10.000,00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=HYPERLINK("https://www.leilaoonline.com.br/lote/detalhe/284028", "12081")</f>
      </c>
      <c r="B214" s="4" t="s">
        <f>=HYPERLINK("https://www.leilaoonline.com.br/lote/detalhe/284028", "QUADRO DE GRADE - ANO 2018 - FR4445325 - LOC. CAARAPÓ")</f>
      </c>
      <c r="C214" s="4" t="inlineStr">
        <is>
          <t>Vendido</t>
        </is>
      </c>
      <c r="D214" s="4" t="inlineStr">
        <is>
          <t>4</t>
        </is>
      </c>
      <c r="E214" s="5" t="inlineStr">
        <is>
          <t>1.400,00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=HYPERLINK("https://www.leilaoonline.com.br/lote/detalhe/284915", "12092")</f>
      </c>
      <c r="B215" s="4" t="s">
        <f>=HYPERLINK("https://www.leilaoonline.com.br/lote/detalhe/284915", "TRANSBORDO CIVEMASA TAC 13000; ANO 2008. - FR5004791. - LOC. PASSATEMPO ")</f>
      </c>
      <c r="C215" s="4" t="inlineStr">
        <is>
          <t>Vendido</t>
        </is>
      </c>
      <c r="D215" s="4" t="inlineStr">
        <is>
          <t>2</t>
        </is>
      </c>
      <c r="E215" s="5" t="inlineStr">
        <is>
          <t>15.000,00</t>
        </is>
      </c>
      <c r="F21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2026-04-29T23:15:42.00Z</dcterms:created>
  <dc:creator>Tellks Tecnologia</dc:creator>
  <cp:revision>0</cp:revision>
</cp:coreProperties>
</file>