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- 12 TRATORES - 2 PULV. JD M4025 - 12 REBOQUES - 16 MOTORES - 3 COLHEDORAS CH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=HYPERLINK("https://www.leilaoonline.com.br/lote/detalhe/288120", "939")</f>
      </c>
      <c r="B11" s="4" t="s">
        <f>=HYPERLINK("https://www.leilaoonline.com.br/lote/detalhe/288120", " SUCATA DE FERRAMENTAS: ESMERILHADEIRAS DE 5”, ESMERILHADEIRAS DE 7”, MARTELETES ELÉTRICOS, MÁQUINA DE PINTURA AIRLESS, 1 CHAVE DE IMPACTO A BATERIA 3/4”, CHAVE DE IMPACTO PNEUMÁTICA LONGA, CHAVES DE IMPACTO PNEUMÁTICAS 3/4” E MACACOS HIDRÁULICOS.- (FERRAMENTARIA INDÚSTRIAL) - LOC. TARUMÃ")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=HYPERLINK("https://www.leilaoonline.com.br/lote/detalhe/288129", "940")</f>
      </c>
      <c r="B12" s="4" t="s">
        <f>=HYPERLINK("https://www.leilaoonline.com.br/lote/detalhe/288129", " TANQUE CILINDRICO 3800X2000MM - PAT. 163932 - (PÁTIO DE DESINVESTIMENTO) - LOC. MARACAÍ")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=HYPERLINK("https://www.leilaoonline.com.br/lote/detalhe/288170", "941")</f>
      </c>
      <c r="B13" s="4" t="s">
        <f>=HYPERLINK("https://www.leilaoonline.com.br/lote/detalhe/288170", "LOTE DE 38 ITENS DE MATERIAL ELÉTRICO - (VEJA DESCRITIVO DE ITENS) - (PÁTIO CENTRAL DE RESÍDUOS) - LOC. PARAÍSO")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=HYPERLINK("https://www.leilaoonline.com.br/lote/detalhe/288648", "942")</f>
      </c>
      <c r="B14" s="4" t="s">
        <f>=HYPERLINK("https://www.leilaoonline.com.br/lote/detalhe/288648", " LOTE DE 42 SUCATAS DE PNEUS E RODAS RODOVIÁRIOS - (DESINVESTIMENTO) - LOC. BOM RETIRO")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=HYPERLINK("https://www.leilaoonline.com.br/lote/detalhe/288647", "943")</f>
      </c>
      <c r="B15" s="4" t="s">
        <f>=HYPERLINK("https://www.leilaoonline.com.br/lote/detalhe/288647", " LOTE DE 90 SUCATAS DE RODAS DE AÇO (MODELOS DIVERSOS) - (DESENVESTIMENTO) - LOC. JATAÍ/GO")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=HYPERLINK("https://www.leilaoonline.com.br/lote/detalhe/288649", "944")</f>
      </c>
      <c r="B16" s="4" t="s">
        <f>=HYPERLINK("https://www.leilaoonline.com.br/lote/detalhe/288649", " LOTE DE 23 EQUIPAMENTOS DIVERSOS - (VEJA DESCRITIVO DE ITENS) - (INDÚSTRIA) - LOC. COSTA PINTO")</f>
      </c>
      <c r="C16" s="4" t="inlineStr">
        <is>
          <t>Vendido</t>
        </is>
      </c>
      <c r="D16" s="4" t="inlineStr">
        <is>
          <t>38</t>
        </is>
      </c>
      <c r="E16" s="5" t="inlineStr">
        <is>
          <t>4.950,00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=HYPERLINK("https://www.leilaoonline.com.br/lote/detalhe/287840", "1261")</f>
      </c>
      <c r="B17" s="4" t="s">
        <f>=HYPERLINK("https://www.leilaoonline.com.br/lote/detalhe/287840", "CAMINHÃO FORD CARGO 2622 - ANO 2003/2003 - BRANCO - FR 11001048 - LOC. SANTA ELISA")</f>
      </c>
      <c r="C17" s="4" t="inlineStr">
        <is>
          <t>Vendido</t>
        </is>
      </c>
      <c r="D17" s="4" t="inlineStr">
        <is>
          <t>114</t>
        </is>
      </c>
      <c r="E17" s="5" t="inlineStr">
        <is>
          <t>164.000,00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=HYPERLINK("https://www.leilaoonline.com.br/lote/detalhe/287887", "1346")</f>
      </c>
      <c r="B18" s="4" t="s">
        <f>=HYPERLINK("https://www.leilaoonline.com.br/lote/detalhe/287887", "CAMINHÃO VOLKSWAGEN 26.220 EURO3 WORKER - ANO 2010/2010 - BRANCO - (VENDA SEM MOTOR) - (CARROCERIA MUNCK) - FR92320/90056/92068 - LOC. JUNQUEIRA")</f>
      </c>
      <c r="C18" s="4" t="inlineStr">
        <is>
          <t>Vendido</t>
        </is>
      </c>
      <c r="D18" s="4" t="inlineStr">
        <is>
          <t>78</t>
        </is>
      </c>
      <c r="E18" s="5" t="inlineStr">
        <is>
          <t>108.000,00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=HYPERLINK("https://www.leilaoonline.com.br/lote/detalhe/287165", "1395")</f>
      </c>
      <c r="B19" s="4" t="s">
        <f>=HYPERLINK("https://www.leilaoonline.com.br/lote/detalhe/287165", "TRATOR CASE MX 260 MAGNUM - ANO 2017 - FR20287 - LOC. PARAÍSO")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=HYPERLINK("https://www.leilaoonline.com.br/lote/detalhe/287889", "1612")</f>
      </c>
      <c r="B20" s="4" t="s">
        <f>=HYPERLINK("https://www.leilaoonline.com.br/lote/detalhe/287889", "CAMINHÃO VOLKSWAGEN 31.330 CRC 6X4 - ANO 2014/2014 - BRANCO - (TRANSBORDO) - FR92363/9384 - LOC. JUNQUEIRA")</f>
      </c>
      <c r="C20" s="4" t="inlineStr">
        <is>
          <t>Vendido</t>
        </is>
      </c>
      <c r="D20" s="4" t="inlineStr">
        <is>
          <t>87</t>
        </is>
      </c>
      <c r="E20" s="5" t="inlineStr">
        <is>
          <t>183.000,00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=HYPERLINK("https://www.leilaoonline.com.br/lote/detalhe/288135", "1629")</f>
      </c>
      <c r="B21" s="4" t="s">
        <f>=HYPERLINK("https://www.leilaoonline.com.br/lote/detalhe/288135", " BETONEIRA SUCATEADA COM MOTOR WEG W22 (DEPÓSITO CALDEIRARIA) - LOC. TARUMÃ")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=HYPERLINK("https://www.leilaoonline.com.br/lote/detalhe/287869", "1706")</f>
      </c>
      <c r="B22" s="4" t="s">
        <f>=HYPERLINK("https://www.leilaoonline.com.br/lote/detalhe/287869", "BAÚ DE ALUMÍNIO (COM MÁQUINA DE SOLDA, BEXIGA COMPRESSOR, ARMÁRIOS DE AÇO) - S/FR - LOC. CONTINENTAL")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=HYPERLINK("https://www.leilaoonline.com.br/lote/detalhe/288668", "1734")</f>
      </c>
      <c r="B23" s="4" t="s">
        <f>=HYPERLINK("https://www.leilaoonline.com.br/lote/detalhe/288668", "MOTOR DIESEL CASE PUMA 140 - S/FR - LOC. BARRA")</f>
      </c>
      <c r="C23" s="4" t="inlineStr">
        <is>
          <t>Vendido</t>
        </is>
      </c>
      <c r="D23" s="4" t="inlineStr">
        <is>
          <t>41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=HYPERLINK("https://www.leilaoonline.com.br/lote/detalhe/287715", "1949")</f>
      </c>
      <c r="B24" s="4" t="s">
        <f>=HYPERLINK("https://www.leilaoonline.com.br/lote/detalhe/287715", "CENTRIFUGA DE LEVEDO - ANO 2020 - PATR. 241774 - LOC. RIO BRILHANTE")</f>
      </c>
      <c r="C24" s="4" t="inlineStr">
        <is>
          <t>Vendido</t>
        </is>
      </c>
      <c r="D24" s="4" t="inlineStr">
        <is>
          <t>53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=HYPERLINK("https://www.leilaoonline.com.br/lote/detalhe/288651", "2008")</f>
      </c>
      <c r="B25" s="4" t="s">
        <f>=HYPERLINK("https://www.leilaoonline.com.br/lote/detalhe/288651", " HILO 27 TONELADAS COM MOTOR E REDUTOR - PAT.50803/50802/50801 - (RECEPÇÃO) - LOC. BOM RETIRO")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=HYPERLINK("https://www.leilaoonline.com.br/lote/detalhe/288641", "2009")</f>
      </c>
      <c r="B26" s="4" t="s">
        <f>=HYPERLINK("https://www.leilaoonline.com.br/lote/detalhe/288641", " LOTE CONTENDO 1 MOINHO DE SEMENTE; E 1 MATURADOR DE SEMENTES - PAT.211264/211263 - (FÁBRICA) - LOC. BOM RETIRO")</f>
      </c>
      <c r="C26" s="4" t="inlineStr">
        <is>
          <t>Vendido</t>
        </is>
      </c>
      <c r="D26" s="4" t="inlineStr">
        <is>
          <t>3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=HYPERLINK("https://www.leilaoonline.com.br/lote/detalhe/288652", "2013")</f>
      </c>
      <c r="B27" s="4" t="s">
        <f>=HYPERLINK("https://www.leilaoonline.com.br/lote/detalhe/288652", " MOTOR WEG 300CV  - PAT.89259 - (DEPÓSITO MECÂNICA) - LOC. BOM RETIRO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=HYPERLINK("https://www.leilaoonline.com.br/lote/detalhe/288643", "2014")</f>
      </c>
      <c r="B28" s="4" t="s">
        <f>=HYPERLINK("https://www.leilaoonline.com.br/lote/detalhe/288643", " MOTOR WEG 300CV  - PAT.56565 - (DEPÓSITO MECÂNICA) - LOC. BOM RETIRO 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23.500,00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=HYPERLINK("https://www.leilaoonline.com.br/lote/detalhe/288646", "2015")</f>
      </c>
      <c r="B29" s="4" t="s">
        <f>=HYPERLINK("https://www.leilaoonline.com.br/lote/detalhe/288646", " MOTOR BUFALO 300CV  - PAT.211239 - (DEPÓSITO MECÂNICA) - LOC. BOM RETIRO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=HYPERLINK("https://www.leilaoonline.com.br/lote/detalhe/287872", "2023")</f>
      </c>
      <c r="B30" s="4" t="s">
        <f>=HYPERLINK("https://www.leilaoonline.com.br/lote/detalhe/287872", " EMPILHADEIRA HIDRAULICA CAP 1T PALETRANS LM1016. - PATR.178637. - (LOGISTICA). - LOC. BOM RETIRO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=HYPERLINK("https://www.leilaoonline.com.br/lote/detalhe/288640", "2027")</f>
      </c>
      <c r="B31" s="4" t="s">
        <f>=HYPERLINK("https://www.leilaoonline.com.br/lote/detalhe/288640", " BALANÇA TOLEDO - PAT.53095 - (FÁBRICA) - LOC. BOM RETIRO")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=HYPERLINK("https://www.leilaoonline.com.br/lote/detalhe/288653", "2029")</f>
      </c>
      <c r="B32" s="4" t="s">
        <f>=HYPERLINK("https://www.leilaoonline.com.br/lote/detalhe/288653", " LOTE DE SUCATA DE APROX. 150 RODAS DE TAMANHOS E MODELOS DIVERSOS - (DESINVESTIMENTO) - LOC. BOM RETIRO")</f>
      </c>
      <c r="C32" s="4" t="inlineStr">
        <is>
          <t>Vendido</t>
        </is>
      </c>
      <c r="D32" s="4" t="inlineStr">
        <is>
          <t>44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=HYPERLINK("https://www.leilaoonline.com.br/lote/detalhe/288650", "2030")</f>
      </c>
      <c r="B33" s="4" t="s">
        <f>=HYPERLINK("https://www.leilaoonline.com.br/lote/detalhe/288650", " LOTE DE SUCATA DE 59 PROLONGADORES DE DIVERSOS MODELOS E 36 CONTRAPESOS - (DESINVESTIMENTO) - LOC. BOM RETIRO")</f>
      </c>
      <c r="C33" s="4" t="inlineStr">
        <is>
          <t>Vendido</t>
        </is>
      </c>
      <c r="D33" s="4" t="inlineStr">
        <is>
          <t>56</t>
        </is>
      </c>
      <c r="E33" s="5" t="inlineStr">
        <is>
          <t>29.100,00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=HYPERLINK("https://www.leilaoonline.com.br/lote/detalhe/287718", "2040")</f>
      </c>
      <c r="B34" s="4" t="s">
        <f>=HYPERLINK("https://www.leilaoonline.com.br/lote/detalhe/287718", "TRANSBORDO SANTA IZABEL; ANO 2014. - FR10003181. - LOC. SANTA ELISA 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=HYPERLINK("https://www.leilaoonline.com.br/lote/detalhe/287870", "2047")</f>
      </c>
      <c r="B35" s="4" t="s">
        <f>=HYPERLINK("https://www.leilaoonline.com.br/lote/detalhe/287870", "TRATOR CASE 260 MAGNUM; ANO 2017. - FR10750. - LOC. JUNQUEIRA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=HYPERLINK("https://www.leilaoonline.com.br/lote/detalhe/287871", "2066")</f>
      </c>
      <c r="B36" s="4" t="s">
        <f>=HYPERLINK("https://www.leilaoonline.com.br/lote/detalhe/287871", "TANQUE 5000L HIDROSOLUTION CT1000. - FR88939. - (PÁTIO VINHAÇA - MODAL). - LOC. GASA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=HYPERLINK("https://www.leilaoonline.com.br/lote/detalhe/287720", "2092")</f>
      </c>
      <c r="B37" s="4" t="s">
        <f>=HYPERLINK("https://www.leilaoonline.com.br/lote/detalhe/287720", "PONTE ROLANTE - APROXIMADAMENTE 40 TON. - S/PT. - (ELÉTRICA). - LOC.UNIVALEM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=HYPERLINK("https://www.leilaoonline.com.br/lote/detalhe/289188", "10505")</f>
      </c>
      <c r="B38" s="4" t="s">
        <f>=HYPERLINK("https://www.leilaoonline.com.br/lote/detalhe/289188", " GRADE LEVE; ANO 2011. - FR4445167. - LOC. CAARAPÓ")</f>
      </c>
      <c r="C38" s="4" t="inlineStr">
        <is>
          <t>Vendido</t>
        </is>
      </c>
      <c r="D38" s="4" t="inlineStr">
        <is>
          <t>8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=HYPERLINK("https://www.leilaoonline.com.br/lote/detalhe/288804", "10668")</f>
      </c>
      <c r="B39" s="4" t="s">
        <f>=HYPERLINK("https://www.leilaoonline.com.br/lote/detalhe/288804", "SEMI REBOQUE RANDON; ANO 1979/1979; AZUL; (TANQUE) . - FR12319/ 1422. - LOC. SANTA ELISA 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29.000,00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=HYPERLINK("https://www.leilaoonline.com.br/lote/detalhe/288644", "11185")</f>
      </c>
      <c r="B40" s="4" t="s">
        <f>=HYPERLINK("https://www.leilaoonline.com.br/lote/detalhe/288644", " TURBINA A VAPOR EQUIPE TE-500-11-0 500CV - PAT.52800 - (TORRE ALPINA) - LOC. BOM RETIRO")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=HYPERLINK("https://www.leilaoonline.com.br/lote/detalhe/288642", "11186")</f>
      </c>
      <c r="B41" s="4" t="s">
        <f>=HYPERLINK("https://www.leilaoonline.com.br/lote/detalhe/288642", "CONJUNTO 3 TORRES RESFR. ALPINA 3-BE-550/4SG 1350M3/H - (NÃO FAZEM PARTE DO LOTE: CCM, MOTOR, REDUTOR, HELICES E BOMBAS) - PATR.52797-52795-52793 - (TORRE ALPINA) - LOC. BOM RETIRO")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=HYPERLINK("https://www.leilaoonline.com.br/lote/detalhe/287922", "11504")</f>
      </c>
      <c r="B42" s="4" t="s">
        <f>=HYPERLINK("https://www.leilaoonline.com.br/lote/detalhe/287922", " PLANTADORA DE CANA ATA PCP 1102 - ANO 2017 - FR20311 - (APOIO) - LOC. COSTA PINTO")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=HYPERLINK("https://www.leilaoonline.com.br/lote/detalhe/287913", "11510")</f>
      </c>
      <c r="B43" s="4" t="s">
        <f>=HYPERLINK("https://www.leilaoonline.com.br/lote/detalhe/287913", "CARRETA DIS. TORTA SPANDER; ANO 2011. - FR139990. - (PÁTIO DESINVESTIMENTO) - LOC. BOM RETIRO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=HYPERLINK("https://www.leilaoonline.com.br/lote/detalhe/288121", "11600")</f>
      </c>
      <c r="B44" s="4" t="s">
        <f>=HYPERLINK("https://www.leilaoonline.com.br/lote/detalhe/288121", " TANQUE CILINDRO CALDEMA - PAT.81629 - (PPCM INDUSTRIAL) - LOC. DESTIVALE")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=HYPERLINK("https://www.leilaoonline.com.br/lote/detalhe/288125", "11686")</f>
      </c>
      <c r="B45" s="4" t="s">
        <f>=HYPERLINK("https://www.leilaoonline.com.br/lote/detalhe/288125", " TRATOR JOHN DEERE 7225J - ANO 2016 - FR112334 - (PÁTIO DESINVESTIMENTO) - LOC. MUNDIAL")</f>
      </c>
      <c r="C45" s="4" t="inlineStr">
        <is>
          <t>Vendido</t>
        </is>
      </c>
      <c r="D45" s="4" t="inlineStr">
        <is>
          <t>56</t>
        </is>
      </c>
      <c r="E45" s="5" t="inlineStr">
        <is>
          <t>86.000,00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=HYPERLINK("https://www.leilaoonline.com.br/lote/detalhe/287914", "11715")</f>
      </c>
      <c r="B46" s="4" t="s">
        <f>=HYPERLINK("https://www.leilaoonline.com.br/lote/detalhe/287914", "MOTO BOMBA OM 447 - A ; ANO 2010. - FR164907. - (DESINVESTIMENTO) - LOC. JATAI/ GO")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=HYPERLINK("https://www.leilaoonline.com.br/lote/detalhe/287868", "11941")</f>
      </c>
      <c r="B47" s="4" t="s">
        <f>=HYPERLINK("https://www.leilaoonline.com.br/lote/detalhe/287868", "TRANSBORDO CIVEMASA TAC 10500; ANO 2009 - FR8003057 - LOC. BARRA  ")</f>
      </c>
      <c r="C47" s="4" t="inlineStr">
        <is>
          <t>Vendido</t>
        </is>
      </c>
      <c r="D47" s="4" t="inlineStr">
        <is>
          <t>4</t>
        </is>
      </c>
      <c r="E47" s="5" t="inlineStr">
        <is>
          <t>13.000,00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=HYPERLINK("https://www.leilaoonline.com.br/lote/detalhe/287866", "12028")</f>
      </c>
      <c r="B48" s="4" t="s">
        <f>=HYPERLINK("https://www.leilaoonline.com.br/lote/detalhe/287866", "TRANSBORDO CIVEMASA TAC 13000; ANO 2008. - FR9004041. - LOC. PASSATEMPO")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=HYPERLINK("https://www.leilaoonline.com.br/lote/detalhe/289187", "12046")</f>
      </c>
      <c r="B49" s="4" t="s">
        <f>=HYPERLINK("https://www.leilaoonline.com.br/lote/detalhe/289187", " SULCADOR; ANO 2008. - FR4445031. - LOC. CAARAPÓ")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=HYPERLINK("https://www.leilaoonline.com.br/lote/detalhe/287867", "12051")</f>
      </c>
      <c r="B50" s="4" t="s">
        <f>=HYPERLINK("https://www.leilaoonline.com.br/lote/detalhe/287867", "TRANSBORDO CIVEMASA TAC 13000; ANO 2006. - FR5004735. - LOC. PASSATEMPO")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=HYPERLINK("https://www.leilaoonline.com.br/lote/detalhe/287865", "12052")</f>
      </c>
      <c r="B51" s="4" t="s">
        <f>=HYPERLINK("https://www.leilaoonline.com.br/lote/detalhe/287865", "TRANSBORDO CIVEMASA TAC 13000; ANO 2008. - FR9004106. - LOC. PASSATEMPO")</f>
      </c>
      <c r="C51" s="4" t="inlineStr">
        <is>
          <t>Vendido</t>
        </is>
      </c>
      <c r="D51" s="4" t="inlineStr">
        <is>
          <t>5</t>
        </is>
      </c>
      <c r="E51" s="5" t="inlineStr">
        <is>
          <t>14.000,00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=HYPERLINK("https://www.leilaoonline.com.br/lote/detalhe/287714", "12061")</f>
      </c>
      <c r="B52" s="4" t="s">
        <f>=HYPERLINK("https://www.leilaoonline.com.br/lote/detalhe/287714", "TRANSBORDO TMA - ANO 2019 - FR11003815 - LOC. CAARAPÓ")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=HYPERLINK("https://www.leilaoonline.com.br/lote/detalhe/288983", "12063")</f>
      </c>
      <c r="B53" s="4" t="s">
        <f>=HYPERLINK("https://www.leilaoonline.com.br/lote/detalhe/288983", "LOTE CONTENDO: 1 DISTRIBUIDOR SOLLUS; 2 CULTIVADORES; E 2 SUBSOLADOR STARA. - ANO 2018/ 2019/  N/E/ N/E. - FR4445316/FR4445349/FR4445334/FR4445335/FR4445322. - LOC. CAARAPÓ")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=HYPERLINK("https://www.leilaoonline.com.br/lote/detalhe/288982", "12065")</f>
      </c>
      <c r="B54" s="4" t="s">
        <f>=HYPERLINK("https://www.leilaoonline.com.br/lote/detalhe/288982", "LOTE CONTENDO: 1 DISTRIBUIDOR SOLLUS; 1 CULTIVADOR; 1 CHASSI MOTOBOMBA; 1 CULTIVADOR E 2 SULCADORES - ANOS: 2018/2017/2013/ N/E/2017. -  FR4445310/FR4445284/FR4435066/S/FR/S/FR/FR4435317. - LOC. CAARAPÓ")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=HYPERLINK("https://www.leilaoonline.com.br/lote/detalhe/287713", "12079")</f>
      </c>
      <c r="B55" s="4" t="s">
        <f>=HYPERLINK("https://www.leilaoonline.com.br/lote/detalhe/287713", "PLANTADORA DE CANA TMA, ANO: 2020 - FR4445355 - LOC. CAARAPÓ")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=HYPERLINK("https://www.leilaoonline.com.br/lote/detalhe/288116", "17075")</f>
      </c>
      <c r="B56" s="4" t="s">
        <f>=HYPERLINK("https://www.leilaoonline.com.br/lote/detalhe/288116", " COMPRESSOR DE AR PARAFUSO 1 PRESSAO 7/8 KGF/CM2 MO - PAT.169613 -(PÁTIO DE DESINVESTIMENTO) - LOC. MARACAÍ")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=HYPERLINK("https://www.leilaoonline.com.br/lote/detalhe/287783", "34034")</f>
      </c>
      <c r="B57" s="4" t="s">
        <f>=HYPERLINK("https://www.leilaoonline.com.br/lote/detalhe/287783", "LOTE CONTENDO: 37 PILOTOS AUTOMÁTICOS; 2 CONTROLADORES DE AGR. DE PRECISÃO E 9 RÁDIOS DE REPETIDORA - (VEJA DESCRITIVO DE ITENS) - LOC. SANTA CÂNDIDA")</f>
      </c>
      <c r="C57" s="4" t="inlineStr">
        <is>
          <t>Vendido</t>
        </is>
      </c>
      <c r="D57" s="4" t="inlineStr">
        <is>
          <t>6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=HYPERLINK("https://www.leilaoonline.com.br/lote/detalhe/288132", "34035")</f>
      </c>
      <c r="B58" s="4" t="s">
        <f>=HYPERLINK("https://www.leilaoonline.com.br/lote/detalhe/288132", " HILO TOMBADOR 25 TON - SUCATEADO - PAT. 155770/314430 - (MOENDA) - LOC. PARAGUAÇU")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=HYPERLINK("https://www.leilaoonline.com.br/lote/detalhe/288173", "34040")</f>
      </c>
      <c r="B59" s="4" t="s">
        <f>=HYPERLINK("https://www.leilaoonline.com.br/lote/detalhe/288173", "GUINDASTE HLRM 35-5SL - ANO 2016 - PAT.5268 - (TERMINAL MARÍTIMO) - PLANTA LUBRIFICANTES RJ - LOC. RIO DE JANEIRO/RJ")</f>
      </c>
      <c r="C59" s="4" t="inlineStr">
        <is>
          <t>Vendido</t>
        </is>
      </c>
      <c r="D59" s="4" t="inlineStr">
        <is>
          <t>52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=HYPERLINK("https://www.leilaoonline.com.br/lote/detalhe/288795", "34041")</f>
      </c>
      <c r="B60" s="4" t="s">
        <f>=HYPERLINK("https://www.leilaoonline.com.br/lote/detalhe/288795", "LOTE CONTENDO 198 ITENS: RÁDIOS, RECEPTORES, ANTENAS - (VEJA DESCRITIVO DE ITENS) - LOC. RIO BRILHANTE")</f>
      </c>
      <c r="C60" s="4" t="inlineStr">
        <is>
          <t>Vendido</t>
        </is>
      </c>
      <c r="D60" s="4" t="inlineStr">
        <is>
          <t>151</t>
        </is>
      </c>
      <c r="E60" s="5" t="inlineStr">
        <is>
          <t>128.250,00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=HYPERLINK("https://www.leilaoonline.com.br/lote/detalhe/288817", "34042")</f>
      </c>
      <c r="B61" s="4" t="s">
        <f>=HYPERLINK("https://www.leilaoonline.com.br/lote/detalhe/288817", "LOTE CONTENDO 2.679 ITENS DE MAG300 (EQUIPAMENTOS DE TO) - (VEJA DESCRITIVO DE ITENS) - LOC. BONFIM")</f>
      </c>
      <c r="C61" s="4" t="inlineStr">
        <is>
          <t>Vendido</t>
        </is>
      </c>
      <c r="D61" s="4" t="inlineStr">
        <is>
          <t>29</t>
        </is>
      </c>
      <c r="E61" s="5" t="inlineStr">
        <is>
          <t>2.850,00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=HYPERLINK("https://www.leilaoonline.com.br/lote/detalhe/288952", "34043")</f>
      </c>
      <c r="B62" s="4" t="s">
        <f>=HYPERLINK("https://www.leilaoonline.com.br/lote/detalhe/288952", "LOTE APROX. 25 COMPUTADORES  DE BORDO, 01 PILOTO AUTOMÁTICO, 09 RÁDIOS DE REPETIDORA. - (VEJA DESCRITIVO DE ITENS) - LOC. CAARAPÓ")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=HYPERLINK("https://www.leilaoonline.com.br/lote/detalhe/288953", "34044")</f>
      </c>
      <c r="B63" s="4" t="s">
        <f>=HYPERLINK("https://www.leilaoonline.com.br/lote/detalhe/288953", "2 TANQUES DE AÇO CARBONO SUCATEADOS - CAPACIDADE 8 MIL LTS - LOC. UNIVALEM")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=HYPERLINK("https://www.leilaoonline.com.br/lote/detalhe/288954", "34045")</f>
      </c>
      <c r="B64" s="4" t="s">
        <f>=HYPERLINK("https://www.leilaoonline.com.br/lote/detalhe/288954", "5 ELEVADORES DE COLHEDORAS SUCATEADOS - LOC. UNIVALEM")</f>
      </c>
      <c r="C64" s="4" t="inlineStr">
        <is>
          <t>Vendido</t>
        </is>
      </c>
      <c r="D64" s="4" t="inlineStr">
        <is>
          <t>6</t>
        </is>
      </c>
      <c r="E64" s="5" t="inlineStr">
        <is>
          <t>3.050,00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=HYPERLINK("https://www.leilaoonline.com.br/lote/detalhe/288984", "34046")</f>
      </c>
      <c r="B65" s="4" t="s">
        <f>=HYPERLINK("https://www.leilaoonline.com.br/lote/detalhe/288984", "LOTE COM APROX. 16 RADIADORES SUCATEADOS, E 02 CAPOTAS DE FIBRA. - S/PT. - LOC. CAARAPÓ 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=HYPERLINK("https://www.leilaoonline.com.br/lote/detalhe/288955", "34047")</f>
      </c>
      <c r="B66" s="4" t="s">
        <f>=HYPERLINK("https://www.leilaoonline.com.br/lote/detalhe/288955", "PENEIRA VIBRATÓRIA. - PT.170311. - LOC. CAARAPÓ")</f>
      </c>
      <c r="C66" s="4" t="inlineStr">
        <is>
          <t>Não vendido</t>
        </is>
      </c>
      <c r="D66" s="4" t="inlineStr">
        <is>
          <t>63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=HYPERLINK("https://www.leilaoonline.com.br/lote/detalhe/288990", "34048")</f>
      </c>
      <c r="B67" s="4" t="s">
        <f>=HYPERLINK("https://www.leilaoonline.com.br/lote/detalhe/288990", "LOTE CONTENDO 11 COLHEDORAS DIVERSAS, ( 01 COLHEDORA SINISTRADA). - VEJA DESCRITIVO DE ITENS. - LOC. JUNQUEIRA ")</f>
      </c>
      <c r="C67" s="4" t="inlineStr">
        <is>
          <t>Não vendido</t>
        </is>
      </c>
      <c r="D67" s="4" t="inlineStr">
        <is>
          <t>121</t>
        </is>
      </c>
      <c r="E67" s="5" t="inlineStr">
        <is>
          <t>174.500,00</t>
        </is>
      </c>
      <c r="F67" s="4" t="inlineStr">
        <is>
          <t>2000.00</t>
        </is>
      </c>
    </row>
    <row collapsed="false" customFormat="false" customHeight="false" hidden="false" ht="12.1" outlineLevel="0" r="68">
      <c r="A68" s="5" t="s">
        <f>=HYPERLINK("https://www.leilaoonline.com.br/lote/detalhe/287166", "35000")</f>
      </c>
      <c r="B68" s="4" t="s">
        <f>=HYPERLINK("https://www.leilaoonline.com.br/lote/detalhe/287166", "LOTE CONTENDO SUCATAS DE: 1 MOTOR CENTRÍFUGA AZUL, 1 MOTOR/GUINCHO, 1 BOMBA COM MOTOR, 2 VÁLVULAS, 3 MOTORES PEQUENOS, 50 CORPOS DE BOMBA NETZSCH E 1 TANQUE DE FIBRA - PAT.078527/250238 - LOC. IPAUSSU")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=HYPERLINK("https://www.leilaoonline.com.br/lote/detalhe/287167", "35001")</f>
      </c>
      <c r="B69" s="4" t="s">
        <f>=HYPERLINK("https://www.leilaoonline.com.br/lote/detalhe/287167", "2 SUCATAS DE AQUECEDORES - PAT.301470 - LOC. IPAUSSU")</f>
      </c>
      <c r="C69" s="4" t="inlineStr">
        <is>
          <t>Vendido</t>
        </is>
      </c>
      <c r="D69" s="4" t="inlineStr">
        <is>
          <t>45</t>
        </is>
      </c>
      <c r="E69" s="5" t="inlineStr">
        <is>
          <t>27.000,00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=HYPERLINK("https://www.leilaoonline.com.br/lote/detalhe/287168", "35002")</f>
      </c>
      <c r="B70" s="4" t="s">
        <f>=HYPERLINK("https://www.leilaoonline.com.br/lote/detalhe/287168", "SUCATA DE PONTE ROLANTE 2 PEÇAS (VIGAS LATERAIS NÃO FAZEM PARTE DO LOTE) - S/FR - LOC. IPAUSSU")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=HYPERLINK("https://www.leilaoonline.com.br/lote/detalhe/287169", "35003")</f>
      </c>
      <c r="B71" s="4" t="s">
        <f>=HYPERLINK("https://www.leilaoonline.com.br/lote/detalhe/287169", "SUCATA DE CAMINHÃO MERCEDES BENZ ATEGO 2730K 6X4, ANO 2017 - TANQUE (VENDA SEM DOCUMENTO) - FR42421 - LOC. IPAUSSU")</f>
      </c>
      <c r="C71" s="4" t="inlineStr">
        <is>
          <t>Vendido</t>
        </is>
      </c>
      <c r="D71" s="4" t="inlineStr">
        <is>
          <t>49</t>
        </is>
      </c>
      <c r="E71" s="5" t="inlineStr">
        <is>
          <t>65.000,00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=HYPERLINK("https://www.leilaoonline.com.br/lote/detalhe/287170", "35004")</f>
      </c>
      <c r="B72" s="4" t="s">
        <f>=HYPERLINK("https://www.leilaoonline.com.br/lote/detalhe/287170", "ELIMINADOR DE SOQUEIRA DMB - ANO 2015 - FR13003184 - LOC. IPAUSSU")</f>
      </c>
      <c r="C72" s="4" t="inlineStr">
        <is>
          <t>Vendido</t>
        </is>
      </c>
      <c r="D72" s="4" t="inlineStr">
        <is>
          <t>16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=HYPERLINK("https://www.leilaoonline.com.br/lote/detalhe/287171", "35005")</f>
      </c>
      <c r="B73" s="4" t="s">
        <f>=HYPERLINK("https://www.leilaoonline.com.br/lote/detalhe/287171", "TRATOR VALTRA BH 210 4X4 - ANO 2015 - FR188936 - LOC. IPAUSSU")</f>
      </c>
      <c r="C73" s="4" t="inlineStr">
        <is>
          <t>Vendido</t>
        </is>
      </c>
      <c r="D73" s="4" t="inlineStr">
        <is>
          <t>52</t>
        </is>
      </c>
      <c r="E73" s="5" t="inlineStr">
        <is>
          <t>180.000,00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=HYPERLINK("https://www.leilaoonline.com.br/lote/detalhe/287172", "35006")</f>
      </c>
      <c r="B74" s="4" t="s">
        <f>=HYPERLINK("https://www.leilaoonline.com.br/lote/detalhe/287172", "ELIMINADOR DE SOQUEIRA AGROMATÃO - ANO 2019 - FR48408 - LOC. IPAUSSU")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=HYPERLINK("https://www.leilaoonline.com.br/lote/detalhe/287173", "35007")</f>
      </c>
      <c r="B75" s="4" t="s">
        <f>=HYPERLINK("https://www.leilaoonline.com.br/lote/detalhe/287173", "ELIMINADOR DE SOQUEIRA AGROMATÃO - ANO 2019 - FR48409 - LOC. IPAUSSU")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=HYPERLINK("https://www.leilaoonline.com.br/lote/detalhe/287174", "35008")</f>
      </c>
      <c r="B76" s="4" t="s">
        <f>=HYPERLINK("https://www.leilaoonline.com.br/lote/detalhe/287174", "ELIMINADOR DE SOQUEIRA AGROMATÃO - ANO 2019 - FR48410 - LOC. IPAUSSU")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=HYPERLINK("https://www.leilaoonline.com.br/lote/detalhe/287175", "35009")</f>
      </c>
      <c r="B77" s="4" t="s">
        <f>=HYPERLINK("https://www.leilaoonline.com.br/lote/detalhe/287175", "22 PNEUS RODOVIÁRIOS C/ RODA, 15 PALETES, 2 CAIXAS C/ PEÇAS AUTOMOTIVAS, 2 CAPOTAS, 20 BOMBAS AZUL, 3 CONJUNTOS DE EIXO C/ MOLAS E CUICAS - S/FR - LOC. IPAUSSU")</f>
      </c>
      <c r="C77" s="4" t="inlineStr">
        <is>
          <t>Vendido</t>
        </is>
      </c>
      <c r="D77" s="4" t="inlineStr">
        <is>
          <t>26</t>
        </is>
      </c>
      <c r="E77" s="5" t="inlineStr">
        <is>
          <t>14.750,00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=HYPERLINK("https://www.leilaoonline.com.br/lote/detalhe/287176", "35010")</f>
      </c>
      <c r="B78" s="4" t="s">
        <f>=HYPERLINK("https://www.leilaoonline.com.br/lote/detalhe/287176", "79 EQUIPAMENTOS JOHN DEERE, SENDO: 61 COMPUTADORES DE BORDO; 13 CONTROLADORES DE AGR. DE PRECISÃO; E 5 PILOTOS AUTOMÁTICOS - (VEJA DESCRITIVO DE ITENS) - LOC. IPAUSSU")</f>
      </c>
      <c r="C78" s="4" t="inlineStr">
        <is>
          <t>Vendido</t>
        </is>
      </c>
      <c r="D78" s="4" t="inlineStr">
        <is>
          <t>130</t>
        </is>
      </c>
      <c r="E78" s="5" t="inlineStr">
        <is>
          <t>199.000,00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=HYPERLINK("https://www.leilaoonline.com.br/lote/detalhe/287177", "35011")</f>
      </c>
      <c r="B79" s="4" t="s">
        <f>=HYPERLINK("https://www.leilaoonline.com.br/lote/detalhe/287177", "SUCATA DE PEÇAS DIVERSAS: 2 MOTORES, 2 CAIXAS, 1 EIXO C/ CAIXA, 2 PISTÕES, 6 EIXOS, 2 LÂMINAS, 1 GIRAFA E 2 PNEUS - (PESO APROX. 5 TON.) - LOC. SANTA CÂNDIDA")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=HYPERLINK("https://www.leilaoonline.com.br/lote/detalhe/287182", "35012")</f>
      </c>
      <c r="B80" s="4" t="s">
        <f>=HYPERLINK("https://www.leilaoonline.com.br/lote/detalhe/287182", "APROXIMADAMENTE 10 TON. DE TUBO 4XC X ESP 1P E 1/2 - (VENDA POR KG) - LOC. PARAÍSO")</f>
      </c>
      <c r="C80" s="4" t="inlineStr">
        <is>
          <t>Vendido</t>
        </is>
      </c>
      <c r="D80" s="4" t="inlineStr">
        <is>
          <t>24</t>
        </is>
      </c>
      <c r="E80" s="5" t="inlineStr">
        <is>
          <t>33.000,00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=HYPERLINK("https://www.leilaoonline.com.br/lote/detalhe/287184", "35013")</f>
      </c>
      <c r="B81" s="4" t="s">
        <f>=HYPERLINK("https://www.leilaoonline.com.br/lote/detalhe/287184", "34 EQUIPAMENTOS JOHN DEERE, SENDO: 8 CONTROLADORES DE AGR. DE PRECISÃO; 11 PILOTOS AUTOMÁTICOS; E 15 RÁDIOS DE REPETIDORA - (VEJA DESCRITIVO DE ITENS) - LOC. PARAÍSO")</f>
      </c>
      <c r="C81" s="4" t="inlineStr">
        <is>
          <t>Vendido</t>
        </is>
      </c>
      <c r="D81" s="4" t="inlineStr">
        <is>
          <t>4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=HYPERLINK("https://www.leilaoonline.com.br/lote/detalhe/287185", "35014")</f>
      </c>
      <c r="B82" s="4" t="s">
        <f>=HYPERLINK("https://www.leilaoonline.com.br/lote/detalhe/287185", "SEMI REBOQUE RANDON SR CT (PRANCHA) - ANO 2010/2011 - AZUL - FR96885 - LOC. BARRA")</f>
      </c>
      <c r="C82" s="4" t="inlineStr">
        <is>
          <t>Não vendido</t>
        </is>
      </c>
      <c r="D82" s="4" t="inlineStr">
        <is>
          <t>109</t>
        </is>
      </c>
      <c r="E82" s="5" t="inlineStr">
        <is>
          <t>146.000,00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=HYPERLINK("https://www.leilaoonline.com.br/lote/detalhe/287186", "35015")</f>
      </c>
      <c r="B83" s="4" t="s">
        <f>=HYPERLINK("https://www.leilaoonline.com.br/lote/detalhe/287186", "COLHEDORA JOHN DEERE CH670 2L - ANO 2016 - FR101496 - LOC. BARRA")</f>
      </c>
      <c r="C83" s="4" t="inlineStr">
        <is>
          <t>Vendido</t>
        </is>
      </c>
      <c r="D83" s="4" t="inlineStr">
        <is>
          <t>5</t>
        </is>
      </c>
      <c r="E83" s="5" t="inlineStr">
        <is>
          <t>50.000,00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=HYPERLINK("https://www.leilaoonline.com.br/lote/detalhe/287187", "35016")</f>
      </c>
      <c r="B84" s="4" t="s">
        <f>=HYPERLINK("https://www.leilaoonline.com.br/lote/detalhe/287187", "COLHEDORA JOHN DEERE CH670 2L - ANO 2016 -FR101506 - LOC. BARRA")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44.000,00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=HYPERLINK("https://www.leilaoonline.com.br/lote/detalhe/287188", "35017")</f>
      </c>
      <c r="B85" s="4" t="s">
        <f>=HYPERLINK("https://www.leilaoonline.com.br/lote/detalhe/287188", "COLHEDORA JOHN DEERE CH670 2L - ANO 2016 - FR101502 - LOC. BARRA")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54.000,00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=HYPERLINK("https://www.leilaoonline.com.br/lote/detalhe/287189", "35018")</f>
      </c>
      <c r="B86" s="4" t="s">
        <f>=HYPERLINK("https://www.leilaoonline.com.br/lote/detalhe/287189", "CAMINHÃO VOLKSWAGEN 31.320 CNC 6X4 - ANO 2010/2010 - BRANCO - (BASCULANTE) - FR96666/98504 - LOC. BARRA")</f>
      </c>
      <c r="C86" s="4" t="inlineStr">
        <is>
          <t>Vendido</t>
        </is>
      </c>
      <c r="D86" s="4" t="inlineStr">
        <is>
          <t>85</t>
        </is>
      </c>
      <c r="E86" s="5" t="inlineStr">
        <is>
          <t>214.000,00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=HYPERLINK("https://www.leilaoonline.com.br/lote/detalhe/287190", "35019")</f>
      </c>
      <c r="B87" s="4" t="s">
        <f>=HYPERLINK("https://www.leilaoonline.com.br/lote/detalhe/287190", "CAMINHÃO VOLKSWAGEN 13.180 EURO3 WORKER, ANO: 2009/2009 - BRANCO - (BAÚ) - (VENDA SEM MOTOR) - FR19665 - LOC. BARRA")</f>
      </c>
      <c r="C87" s="4" t="inlineStr">
        <is>
          <t>Não vendido</t>
        </is>
      </c>
      <c r="D87" s="4" t="inlineStr">
        <is>
          <t>18</t>
        </is>
      </c>
      <c r="E87" s="5" t="inlineStr">
        <is>
          <t>46.500,00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=HYPERLINK("https://www.leilaoonline.com.br/lote/detalhe/287191", "35020")</f>
      </c>
      <c r="B88" s="4" t="s">
        <f>=HYPERLINK("https://www.leilaoonline.com.br/lote/detalhe/287191", "TRATOR CASE 200 PUMA - ANO 2017 - FR512033 - LOC. BARRA")</f>
      </c>
      <c r="C88" s="4" t="inlineStr">
        <is>
          <t>Vendido</t>
        </is>
      </c>
      <c r="D88" s="4" t="inlineStr">
        <is>
          <t>57</t>
        </is>
      </c>
      <c r="E88" s="5" t="inlineStr">
        <is>
          <t>120.000,00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=HYPERLINK("https://www.leilaoonline.com.br/lote/detalhe/287193", "35021")</f>
      </c>
      <c r="B89" s="4" t="s">
        <f>=HYPERLINK("https://www.leilaoonline.com.br/lote/detalhe/287193", "TRATOR CASE 200 PUMA - ANO 2017- FR512037 - LOC. BARRA")</f>
      </c>
      <c r="C89" s="4" t="inlineStr">
        <is>
          <t>Vendido</t>
        </is>
      </c>
      <c r="D89" s="4" t="inlineStr">
        <is>
          <t>91</t>
        </is>
      </c>
      <c r="E89" s="5" t="inlineStr">
        <is>
          <t>122.000,00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=HYPERLINK("https://www.leilaoonline.com.br/lote/detalhe/287195", "35022")</f>
      </c>
      <c r="B90" s="4" t="s">
        <f>=HYPERLINK("https://www.leilaoonline.com.br/lote/detalhe/287195", "MOTO BOMBA - PAT.054574 - LOC. BARRA")</f>
      </c>
      <c r="C90" s="4" t="inlineStr">
        <is>
          <t>Vendido</t>
        </is>
      </c>
      <c r="D90" s="4" t="inlineStr">
        <is>
          <t>21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=HYPERLINK("https://www.leilaoonline.com.br/lote/detalhe/287196", "35023")</f>
      </c>
      <c r="B91" s="4" t="s">
        <f>=HYPERLINK("https://www.leilaoonline.com.br/lote/detalhe/287196", "MOTO BOMBA - PAT.054579 - LOC. BARRA")</f>
      </c>
      <c r="C91" s="4" t="inlineStr">
        <is>
          <t>Vendido</t>
        </is>
      </c>
      <c r="D91" s="4" t="inlineStr">
        <is>
          <t>31</t>
        </is>
      </c>
      <c r="E91" s="5" t="inlineStr">
        <is>
          <t>18.500,00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=HYPERLINK("https://www.leilaoonline.com.br/lote/detalhe/287197", "35024")</f>
      </c>
      <c r="B92" s="4" t="s">
        <f>=HYPERLINK("https://www.leilaoonline.com.br/lote/detalhe/287197", "MOTO BOMBA - S/PAT. - LOC. BARRA")</f>
      </c>
      <c r="C92" s="4" t="inlineStr">
        <is>
          <t>Vendido</t>
        </is>
      </c>
      <c r="D92" s="4" t="inlineStr">
        <is>
          <t>36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=HYPERLINK("https://www.leilaoonline.com.br/lote/detalhe/287934", "35028")</f>
      </c>
      <c r="B93" s="4" t="s">
        <f>=HYPERLINK("https://www.leilaoonline.com.br/lote/detalhe/287934", "LOTE CONTENDO: 5 TUBOS DE APROX. 4 METROS; E 1 TANQUE - (PÁTIO DESINVESTIMENTO) - LOC. BARRA ")</f>
      </c>
      <c r="C93" s="4" t="inlineStr">
        <is>
          <t>Vendido</t>
        </is>
      </c>
      <c r="D93" s="4" t="inlineStr">
        <is>
          <t>2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=HYPERLINK("https://www.leilaoonline.com.br/lote/detalhe/287876", "35029")</f>
      </c>
      <c r="B94" s="4" t="s">
        <f>=HYPERLINK("https://www.leilaoonline.com.br/lote/detalhe/287876", "CAMINHÃO MERCEDES BENZ AXOR 3344S 6X4 - ANO 2014/2014 - BRANCO - FR362069 - LOC. BARRA")</f>
      </c>
      <c r="C94" s="4" t="inlineStr">
        <is>
          <t>Vendido</t>
        </is>
      </c>
      <c r="D94" s="4" t="inlineStr">
        <is>
          <t>117</t>
        </is>
      </c>
      <c r="E94" s="5" t="inlineStr">
        <is>
          <t>178.000,00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=HYPERLINK("https://www.leilaoonline.com.br/lote/detalhe/287933", "35030")</f>
      </c>
      <c r="B95" s="4" t="s">
        <f>=HYPERLINK("https://www.leilaoonline.com.br/lote/detalhe/287933", "LOTE DE PEÇAS AUTOMOTIVAS - (VEJA DESCRITIVO DE ITENS) - (PÁTIO DESINVESTIMENTO) - LOC. BARRA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=HYPERLINK("https://www.leilaoonline.com.br/lote/detalhe/287790", "35031")</f>
      </c>
      <c r="B96" s="4" t="s">
        <f>=HYPERLINK("https://www.leilaoonline.com.br/lote/detalhe/287790", "CAMINHÃO MERCEDES BENZ L1113 - ANO 1979/1979 - BRANCO - FR119691 - (VENDA SOMENTE PARA COMPRADORES DO ESTADO DE SÃO PAULO) - LOC. BONFIM ")</f>
      </c>
      <c r="C96" s="4" t="inlineStr">
        <is>
          <t>Vendido</t>
        </is>
      </c>
      <c r="D96" s="4" t="inlineStr">
        <is>
          <t>14</t>
        </is>
      </c>
      <c r="E96" s="5" t="inlineStr">
        <is>
          <t>23.000,00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=HYPERLINK("https://www.leilaoonline.com.br/lote/detalhe/287791", "35032")</f>
      </c>
      <c r="B97" s="4" t="s">
        <f>=HYPERLINK("https://www.leilaoonline.com.br/lote/detalhe/287791", "CAMINHÃO MERCEDES BENZ L1113 - ANO 1986/1986 - BRANCO - FR119651 - (VENDA SOMENTE PARA COMPRADORES DO ESTADO DE SÃO PAULO) - LOC. BONFIM")</f>
      </c>
      <c r="C97" s="4" t="inlineStr">
        <is>
          <t>Vendido</t>
        </is>
      </c>
      <c r="D97" s="4" t="inlineStr">
        <is>
          <t>18</t>
        </is>
      </c>
      <c r="E97" s="5" t="inlineStr">
        <is>
          <t>27.000,00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=HYPERLINK("https://www.leilaoonline.com.br/lote/detalhe/287792", "35033")</f>
      </c>
      <c r="B98" s="4" t="s">
        <f>=HYPERLINK("https://www.leilaoonline.com.br/lote/detalhe/287792", "CAMINHÃO MERCEDES BENZ L2638 - ANO 2002/2002 - BRANCO - (BAZUKA) - FR120852 - LOC. BONFIM")</f>
      </c>
      <c r="C98" s="4" t="inlineStr">
        <is>
          <t>Vendido</t>
        </is>
      </c>
      <c r="D98" s="4" t="inlineStr">
        <is>
          <t>27</t>
        </is>
      </c>
      <c r="E98" s="5" t="inlineStr">
        <is>
          <t>70.000,00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=HYPERLINK("https://www.leilaoonline.com.br/lote/detalhe/287793", "35034")</f>
      </c>
      <c r="B99" s="4" t="s">
        <f>=HYPERLINK("https://www.leilaoonline.com.br/lote/detalhe/287793", "111 EQUIPAMENTOS, SENDO: ANTENA GEODEZICA; MÓDULOS; RÁDIOS; E RECEPTORES - (VEJA DESCRITIVO DE ITENS) - LOC. BONFIM")</f>
      </c>
      <c r="C99" s="4" t="inlineStr">
        <is>
          <t>Vendido</t>
        </is>
      </c>
      <c r="D99" s="4" t="inlineStr">
        <is>
          <t>40</t>
        </is>
      </c>
      <c r="E99" s="5" t="inlineStr">
        <is>
          <t>37.000,00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=HYPERLINK("https://www.leilaoonline.com.br/lote/detalhe/287833", "35035")</f>
      </c>
      <c r="B100" s="4" t="s">
        <f>=HYPERLINK("https://www.leilaoonline.com.br/lote/detalhe/287833", "CAMINHÃO MERCEDES BENZ L2013 - ANO 1976/1976 - BRANCO - FR119162 - (VENDA SOMENTE PARA COMPRADORES DO ESTADO DE SÃO PAULO) - LOC. SERRA")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=HYPERLINK("https://www.leilaoonline.com.br/lote/detalhe/287834", "35036")</f>
      </c>
      <c r="B101" s="4" t="s">
        <f>=HYPERLINK("https://www.leilaoonline.com.br/lote/detalhe/287834", "CAMINHÃO MERCEDES BENZ L2220 - ANO 1988/1989 - BRANCO - FR119690 - (VENDA SOMENTE PARA COMPRADORES DO ESTADO DE SÃO PAULO) - LOC. SERRA")</f>
      </c>
      <c r="C101" s="4" t="inlineStr">
        <is>
          <t>Vendido</t>
        </is>
      </c>
      <c r="D101" s="4" t="inlineStr">
        <is>
          <t>21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=HYPERLINK("https://www.leilaoonline.com.br/lote/detalhe/287835", "35037")</f>
      </c>
      <c r="B102" s="4" t="s">
        <f>=HYPERLINK("https://www.leilaoonline.com.br/lote/detalhe/287835", "TRATOR JOHN DEERE 7225J - ANO 2013 - FR10073 - LOC. ZANIN")</f>
      </c>
      <c r="C102" s="4" t="inlineStr">
        <is>
          <t>Vendido</t>
        </is>
      </c>
      <c r="D102" s="4" t="inlineStr">
        <is>
          <t>87</t>
        </is>
      </c>
      <c r="E102" s="5" t="inlineStr">
        <is>
          <t>125.000,00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=HYPERLINK("https://www.leilaoonline.com.br/lote/detalhe/287836", "35038")</f>
      </c>
      <c r="B103" s="4" t="s">
        <f>=HYPERLINK("https://www.leilaoonline.com.br/lote/detalhe/287836", "CAMINHÃO VOLKSWAGEN 15.190 WORKER, ANO 2012/2013 - BRANCO - (BAÚ) - (VENDA SEM MOTOR/ CÂMBIO/ OUTROS) - FR10611 - LOC. ZANIN")</f>
      </c>
      <c r="C103" s="4" t="inlineStr">
        <is>
          <t>Vendido</t>
        </is>
      </c>
      <c r="D103" s="4" t="inlineStr">
        <is>
          <t>44</t>
        </is>
      </c>
      <c r="E103" s="5" t="inlineStr">
        <is>
          <t>66.000,00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=HYPERLINK("https://www.leilaoonline.com.br/lote/detalhe/287837", "35039")</f>
      </c>
      <c r="B104" s="4" t="s">
        <f>=HYPERLINK("https://www.leilaoonline.com.br/lote/detalhe/287837", "CAMINHÃO VOLKSWAGEN 15.190 WORKER, ANO 2014/2014 - BRANCO - (C/ MUNCK E CARROCERIA DE AÇO - BAÚ C/ ARMÁRIOS DE AÇO E TANQUE) - (VENDA SEM MOTOR/ CÂMBIO/ OUTROS) - FR131252 - LOC. ZANIN")</f>
      </c>
      <c r="C104" s="4" t="inlineStr">
        <is>
          <t>Vendido</t>
        </is>
      </c>
      <c r="D104" s="4" t="inlineStr">
        <is>
          <t>35</t>
        </is>
      </c>
      <c r="E104" s="5" t="inlineStr">
        <is>
          <t>73.000,00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=HYPERLINK("https://www.leilaoonline.com.br/lote/detalhe/287838", "35040")</f>
      </c>
      <c r="B105" s="4" t="s">
        <f>=HYPERLINK("https://www.leilaoonline.com.br/lote/detalhe/287838", "CAMINHÃO FORD CARGO 2422, ANO 1997/1997 - BRANCO - (TANQUE) - FR14001031 - LOC. CONTINENTAL")</f>
      </c>
      <c r="C105" s="4" t="inlineStr">
        <is>
          <t>Vendido</t>
        </is>
      </c>
      <c r="D105" s="4" t="inlineStr">
        <is>
          <t>57</t>
        </is>
      </c>
      <c r="E105" s="5" t="inlineStr">
        <is>
          <t>140.000,00</t>
        </is>
      </c>
      <c r="F105" s="4" t="inlineStr">
        <is>
          <t>1500.00</t>
        </is>
      </c>
    </row>
    <row collapsed="false" customFormat="false" customHeight="false" hidden="false" ht="12.1" outlineLevel="0" r="106">
      <c r="A106" s="5" t="s">
        <f>=HYPERLINK("https://www.leilaoonline.com.br/lote/detalhe/287700", "35041")</f>
      </c>
      <c r="B106" s="4" t="s">
        <f>=HYPERLINK("https://www.leilaoonline.com.br/lote/detalhe/287700", "MOTOR DIESEL MB OM3555 5C REMAN - PAT.3000580 - LOC. DIAMANTE")</f>
      </c>
      <c r="C106" s="4" t="inlineStr">
        <is>
          <t>Vendido</t>
        </is>
      </c>
      <c r="D106" s="4" t="inlineStr">
        <is>
          <t>42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=HYPERLINK("https://www.leilaoonline.com.br/lote/detalhe/287701", "35042")</f>
      </c>
      <c r="B107" s="4" t="s">
        <f>=HYPERLINK("https://www.leilaoonline.com.br/lote/detalhe/287701", "MOTOR DIESEL MB OM3555 5C REMAN - PAT.3000580 (SEGUNDO MOTOR) - LOC. DIAMANTE")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16.250,00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=HYPERLINK("https://www.leilaoonline.com.br/lote/detalhe/287702", "35043")</f>
      </c>
      <c r="B108" s="4" t="s">
        <f>=HYPERLINK("https://www.leilaoonline.com.br/lote/detalhe/287702", "MOTOR DIESEL SC DS11 TURBO - PAT.3002103 - LOC. DIAMANTE")</f>
      </c>
      <c r="C108" s="4" t="inlineStr">
        <is>
          <t>Vendido</t>
        </is>
      </c>
      <c r="D108" s="4" t="inlineStr">
        <is>
          <t>76</t>
        </is>
      </c>
      <c r="E108" s="5" t="inlineStr">
        <is>
          <t>30.000,00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=HYPERLINK("https://www.leilaoonline.com.br/lote/detalhe/287703", "35044")</f>
      </c>
      <c r="B109" s="4" t="s">
        <f>=HYPERLINK("https://www.leilaoonline.com.br/lote/detalhe/287703", "MOTOR DIESEL SC DS11 TURBO - PAT.3002103 (SEGUNDO MOTOR) - LOC. DIAMANTE")</f>
      </c>
      <c r="C109" s="4" t="inlineStr">
        <is>
          <t>Vendido</t>
        </is>
      </c>
      <c r="D109" s="4" t="inlineStr">
        <is>
          <t>63</t>
        </is>
      </c>
      <c r="E109" s="5" t="inlineStr">
        <is>
          <t>26.500,00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=HYPERLINK("https://www.leilaoonline.com.br/lote/detalhe/287704", "35045")</f>
      </c>
      <c r="B110" s="4" t="s">
        <f>=HYPERLINK("https://www.leilaoonline.com.br/lote/detalhe/287704", "MOTOR DIESEL SC DSC11 6C REMAN- PAT.3000587 - LOC. DIAMANTE")</f>
      </c>
      <c r="C110" s="4" t="inlineStr">
        <is>
          <t>Vendido</t>
        </is>
      </c>
      <c r="D110" s="4" t="inlineStr">
        <is>
          <t>64</t>
        </is>
      </c>
      <c r="E110" s="5" t="inlineStr">
        <is>
          <t>26.500,00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=HYPERLINK("https://www.leilaoonline.com.br/lote/detalhe/287705", "35046")</f>
      </c>
      <c r="B111" s="4" t="s">
        <f>=HYPERLINK("https://www.leilaoonline.com.br/lote/detalhe/287705", "MOTOR DIESEL SC DSC11 6C REMAN - PAT.3000587 (SEGUNDO MOTOR) - LOC. DIAMANTE")</f>
      </c>
      <c r="C111" s="4" t="inlineStr">
        <is>
          <t>Vendido</t>
        </is>
      </c>
      <c r="D111" s="4" t="inlineStr">
        <is>
          <t>61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=HYPERLINK("https://www.leilaoonline.com.br/lote/detalhe/287712", "35048")</f>
      </c>
      <c r="B112" s="4" t="s">
        <f>=HYPERLINK("https://www.leilaoonline.com.br/lote/detalhe/287712", "MOTOR DIESEL PERKINS 63544 6C - PAT.3000470 - LOC. DIAMANTE")</f>
      </c>
      <c r="C112" s="4" t="inlineStr">
        <is>
          <t>Vendido</t>
        </is>
      </c>
      <c r="D112" s="4" t="inlineStr">
        <is>
          <t>14</t>
        </is>
      </c>
      <c r="E112" s="5" t="inlineStr">
        <is>
          <t>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=HYPERLINK("https://www.leilaoonline.com.br/lote/detalhe/287706", "35049")</f>
      </c>
      <c r="B113" s="4" t="s">
        <f>=HYPERLINK("https://www.leilaoonline.com.br/lote/detalhe/287706", "MOTOR DIE SC 572494 REMAN - PAT.3008024 - LOC. DIAMANTE")</f>
      </c>
      <c r="C113" s="4" t="inlineStr">
        <is>
          <t>Vendido</t>
        </is>
      </c>
      <c r="D113" s="4" t="inlineStr">
        <is>
          <t>50</t>
        </is>
      </c>
      <c r="E113" s="5" t="inlineStr">
        <is>
          <t>19.750,00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=HYPERLINK("https://www.leilaoonline.com.br/lote/detalhe/287707", "35050")</f>
      </c>
      <c r="B114" s="4" t="s">
        <f>=HYPERLINK("https://www.leilaoonline.com.br/lote/detalhe/287707", "MOTOR DIESEL MB OM364 6C REMAN - PAT.3007127 - LOC. DIAMANTE ")</f>
      </c>
      <c r="C114" s="4" t="inlineStr">
        <is>
          <t>Vendido</t>
        </is>
      </c>
      <c r="D114" s="4" t="inlineStr">
        <is>
          <t>32</t>
        </is>
      </c>
      <c r="E114" s="5" t="inlineStr">
        <is>
          <t>13.000,00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=HYPERLINK("https://www.leilaoonline.com.br/lote/detalhe/287711", "35051")</f>
      </c>
      <c r="B115" s="4" t="s">
        <f>=HYPERLINK("https://www.leilaoonline.com.br/lote/detalhe/287711", "DIFERENCIAL CJ TRASEIRO TRAT CASE MX-260 - PAT.3012326 (QUARTA PEÇA) - LOC. DIAMANTE")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=HYPERLINK("https://www.leilaoonline.com.br/lote/detalhe/287710", "35053")</f>
      </c>
      <c r="B116" s="4" t="s">
        <f>=HYPERLINK("https://www.leilaoonline.com.br/lote/detalhe/287710", "DIFERENCIAL CJ TRASEIRO TRAT CASE MX-260 - PAT.3012326 (TERCEIRA PEÇA) - LOC. DIAMANTE")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=HYPERLINK("https://www.leilaoonline.com.br/lote/detalhe/287691", "35054")</f>
      </c>
      <c r="B117" s="4" t="s">
        <f>=HYPERLINK("https://www.leilaoonline.com.br/lote/detalhe/287691", "DIFERENCIAL CJ TRASEIRO TRAT CASE MX-260 - PAT. 3012326 - LOC. DIAMANTE")</f>
      </c>
      <c r="C117" s="4" t="inlineStr">
        <is>
          <t>Vendido</t>
        </is>
      </c>
      <c r="D117" s="4" t="inlineStr">
        <is>
          <t>13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=HYPERLINK("https://www.leilaoonline.com.br/lote/detalhe/287699", "35055")</f>
      </c>
      <c r="B118" s="4" t="s">
        <f>=HYPERLINK("https://www.leilaoonline.com.br/lote/detalhe/287699", "MOTOR DIESEL VV TD102FS 6C REMAN - PAT.3000515 - LOC. DIAMANTE")</f>
      </c>
      <c r="C118" s="4" t="inlineStr">
        <is>
          <t>Vendido</t>
        </is>
      </c>
      <c r="D118" s="4" t="inlineStr">
        <is>
          <t>50</t>
        </is>
      </c>
      <c r="E118" s="5" t="inlineStr">
        <is>
          <t>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=HYPERLINK("https://www.leilaoonline.com.br/lote/detalhe/287692", "35056")</f>
      </c>
      <c r="B119" s="4" t="s">
        <f>=HYPERLINK("https://www.leilaoonline.com.br/lote/detalhe/287692", "MOTOR DIESEL MB OM352-A 6C REMAN - PAT.3007036 - LOC. DIAMANTE")</f>
      </c>
      <c r="C119" s="4" t="inlineStr">
        <is>
          <t>Não vendido</t>
        </is>
      </c>
      <c r="D119" s="4" t="inlineStr">
        <is>
          <t>51</t>
        </is>
      </c>
      <c r="E119" s="5" t="inlineStr">
        <is>
          <t>18.750,00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=HYPERLINK("https://www.leilaoonline.com.br/lote/detalhe/287693", "35057")</f>
      </c>
      <c r="B120" s="4" t="s">
        <f>=HYPERLINK("https://www.leilaoonline.com.br/lote/detalhe/287693", "MOTOR DIESEL MB OM352 6C REMAN - PAT.3000579 - LOC. DIAMANTE")</f>
      </c>
      <c r="C120" s="4" t="inlineStr">
        <is>
          <t>Vendido</t>
        </is>
      </c>
      <c r="D120" s="4" t="inlineStr">
        <is>
          <t>35</t>
        </is>
      </c>
      <c r="E120" s="5" t="inlineStr">
        <is>
          <t>14.500,00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=HYPERLINK("https://www.leilaoonline.com.br/lote/detalhe/287694", "35058")</f>
      </c>
      <c r="B121" s="4" t="s">
        <f>=HYPERLINK("https://www.leilaoonline.com.br/lote/detalhe/287694", "MOTOR DIESEL MB OM352 6C REMAN - PAT.3000579 (SEGUNDO MOTOR) - LOC. DIAMANTE")</f>
      </c>
      <c r="C121" s="4" t="inlineStr">
        <is>
          <t>Vendido</t>
        </is>
      </c>
      <c r="D121" s="4" t="inlineStr">
        <is>
          <t>43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=HYPERLINK("https://www.leilaoonline.com.br/lote/detalhe/287696", "35059")</f>
      </c>
      <c r="B122" s="4" t="s">
        <f>=HYPERLINK("https://www.leilaoonline.com.br/lote/detalhe/287696", "MOTOR DIESEL PERKINS 4203 4C REMAN - PAT.3002746 (SEGUNDO MOTOR) - LOC. DIAMANTE")</f>
      </c>
      <c r="C122" s="4" t="inlineStr">
        <is>
          <t>Vendido</t>
        </is>
      </c>
      <c r="D122" s="4" t="inlineStr">
        <is>
          <t>38</t>
        </is>
      </c>
      <c r="E122" s="5" t="inlineStr">
        <is>
          <t>14.250,00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=HYPERLINK("https://www.leilaoonline.com.br/lote/detalhe/287698", "35060")</f>
      </c>
      <c r="B123" s="4" t="s">
        <f>=HYPERLINK("https://www.leilaoonline.com.br/lote/detalhe/287698", "DIFERENCIAL CJ TRASEIRO TRAT CASE MX-260 - PAT.3012326 (SEGUNDA PEÇA) - LOC. DIAMANTE")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4.750,00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=HYPERLINK("https://www.leilaoonline.com.br/lote/detalhe/287697", "35061")</f>
      </c>
      <c r="B124" s="4" t="s">
        <f>=HYPERLINK("https://www.leilaoonline.com.br/lote/detalhe/287697", "MOTOR YANMAR NS7501590 REMAN - PAT. 3007385 - LOC. DIAMANTE")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1.500,00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=HYPERLINK("https://www.leilaoonline.com.br/lote/detalhe/287695", "35062")</f>
      </c>
      <c r="B125" s="4" t="s">
        <f>=HYPERLINK("https://www.leilaoonline.com.br/lote/detalhe/287695", "MOTOR DIESEL PERKINS 4203 4C REMAN - PAT.3002746 - LOC. DIAMANTE")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5.750,00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=HYPERLINK("https://www.leilaoonline.com.br/lote/detalhe/287841", "35200")</f>
      </c>
      <c r="B126" s="4" t="s">
        <f>=HYPERLINK("https://www.leilaoonline.com.br/lote/detalhe/287841", "CAMINHÃO VOLKSWAGEN 24.250 - ANO 1994/1994 - BRANCO - FR11001022 - LOC. VALE DO ROSÁRIO")</f>
      </c>
      <c r="C126" s="4" t="inlineStr">
        <is>
          <t>Vendido</t>
        </is>
      </c>
      <c r="D126" s="4" t="inlineStr">
        <is>
          <t>43</t>
        </is>
      </c>
      <c r="E126" s="5" t="inlineStr">
        <is>
          <t>70.000,00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=HYPERLINK("https://www.leilaoonline.com.br/lote/detalhe/287842", "35201")</f>
      </c>
      <c r="B127" s="4" t="s">
        <f>=HYPERLINK("https://www.leilaoonline.com.br/lote/detalhe/287842", "SEMI REBOQUE RANDON SP SRCA CA - ANO 2012/2012 - AZUL - FR70388 - LOC. VALE DO ROSÁRIO")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41.000,00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=HYPERLINK("https://www.leilaoonline.com.br/lote/detalhe/287877", "35202")</f>
      </c>
      <c r="B128" s="4" t="s">
        <f>=HYPERLINK("https://www.leilaoonline.com.br/lote/detalhe/287877", "REBOQUE RANDON SP RQ CA - ANO 2010/2010 - AZUL - FR96817- LOC. VALE DO ROSÁRIO")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44.000,00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=HYPERLINK("https://www.leilaoonline.com.br/lote/detalhe/287878", "35203")</f>
      </c>
      <c r="B129" s="4" t="s">
        <f>=HYPERLINK("https://www.leilaoonline.com.br/lote/detalhe/287878", "SEMI REBOQUE RANDON SP SRCA CA - ANO 2012/2012 - AZUL - FR10918 - LOC. VALE DO ROSÁRIO")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45.000,00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=HYPERLINK("https://www.leilaoonline.com.br/lote/detalhe/287879", "35204")</f>
      </c>
      <c r="B130" s="4" t="s">
        <f>=HYPERLINK("https://www.leilaoonline.com.br/lote/detalhe/287879", "REBOQUE RANDON SP RQ CA - ANO 2012/2013 - CINZA - FR82702 - LOC. VALE DO ROSÁRIO")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47.000,00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=HYPERLINK("https://www.leilaoonline.com.br/lote/detalhe/287880", "35205")</f>
      </c>
      <c r="B131" s="4" t="s">
        <f>=HYPERLINK("https://www.leilaoonline.com.br/lote/detalhe/287880", "SEMI REBOQUE RANDON SP SRCA CA - ANO 2012/2013 - CINZA - FR82705 - LOC. VALE DO ROSÁRIO")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35.000,00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=HYPERLINK("https://www.leilaoonline.com.br/lote/detalhe/287881", "35206")</f>
      </c>
      <c r="B132" s="4" t="s">
        <f>=HYPERLINK("https://www.leilaoonline.com.br/lote/detalhe/287881", "REBOQUE RANDON SP RQ CA - ANO 2010/2010 - AZUL - FR70362- LOC. VALE DO ROSÁRIO")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39.000,00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=HYPERLINK("https://www.leilaoonline.com.br/lote/detalhe/287882", "35207")</f>
      </c>
      <c r="B133" s="4" t="s">
        <f>=HYPERLINK("https://www.leilaoonline.com.br/lote/detalhe/287882", "REBOQUE RANDON SP RQ CA - ANO 2010/2010 - AZUL - FR96812 - LOC. VALE DO ROSÁRIO")</f>
      </c>
      <c r="C133" s="4" t="inlineStr">
        <is>
          <t>Não vendido</t>
        </is>
      </c>
      <c r="D133" s="4" t="inlineStr">
        <is>
          <t>8</t>
        </is>
      </c>
      <c r="E133" s="5" t="inlineStr">
        <is>
          <t>47.000,00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=HYPERLINK("https://www.leilaoonline.com.br/lote/detalhe/287883", "35208")</f>
      </c>
      <c r="B134" s="4" t="s">
        <f>=HYPERLINK("https://www.leilaoonline.com.br/lote/detalhe/287883", "SEMI REBOQUE RANDON SP SRCA CA - ANO 2012/2012 - AZUL - FR10921 - LOC. VALE DO ROSÁRIO")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46.000,00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=HYPERLINK("https://www.leilaoonline.com.br/lote/detalhe/287884", "35209")</f>
      </c>
      <c r="B135" s="4" t="s">
        <f>=HYPERLINK("https://www.leilaoonline.com.br/lote/detalhe/287884", "SEMI REBOQUE RANDON SP SRCA CA - ANO 2012/2012 - AZUL - FR10920 - LOC. VALE DO ROSÁRIO")</f>
      </c>
      <c r="C135" s="4" t="inlineStr">
        <is>
          <t>Vendido</t>
        </is>
      </c>
      <c r="D135" s="4" t="inlineStr">
        <is>
          <t>10</t>
        </is>
      </c>
      <c r="E135" s="5" t="inlineStr">
        <is>
          <t>38.000,00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=HYPERLINK("https://www.leilaoonline.com.br/lote/detalhe/287885", "35210")</f>
      </c>
      <c r="B136" s="4" t="s">
        <f>=HYPERLINK("https://www.leilaoonline.com.br/lote/detalhe/287885", "REBOQUE RANDON SP RQ CA - ANO 2010/2010 - AZUL - FR96708 - LOC. VALE DO ROSÁRIO")</f>
      </c>
      <c r="C136" s="4" t="inlineStr">
        <is>
          <t>Não vendido</t>
        </is>
      </c>
      <c r="D136" s="4" t="inlineStr">
        <is>
          <t>18</t>
        </is>
      </c>
      <c r="E136" s="5" t="inlineStr">
        <is>
          <t>37.000,00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=HYPERLINK("https://www.leilaoonline.com.br/lote/detalhe/287886", "35211")</f>
      </c>
      <c r="B137" s="4" t="s">
        <f>=HYPERLINK("https://www.leilaoonline.com.br/lote/detalhe/287886", "1 BALANÇA WELMY W 300 H;  E 1 PRENSA - PAT.15001 - LOC. VALE DO ROSÁRIO")</f>
      </c>
      <c r="C137" s="4" t="inlineStr">
        <is>
          <t>Vendido</t>
        </is>
      </c>
      <c r="D137" s="4" t="inlineStr">
        <is>
          <t>29</t>
        </is>
      </c>
      <c r="E137" s="5" t="inlineStr">
        <is>
          <t>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=HYPERLINK("https://www.leilaoonline.com.br/lote/detalhe/287890", "35212")</f>
      </c>
      <c r="B138" s="4" t="s">
        <f>=HYPERLINK("https://www.leilaoonline.com.br/lote/detalhe/287890", "CAMINHÃO MERCEDES BENZ L 2638 - ANO 2002/2002 - BRANCO - (TRANSBORDO) - FR120861 - LOC. JUNQUEIRA")</f>
      </c>
      <c r="C138" s="4" t="inlineStr">
        <is>
          <t>Não vendido</t>
        </is>
      </c>
      <c r="D138" s="4" t="inlineStr">
        <is>
          <t>65</t>
        </is>
      </c>
      <c r="E138" s="5" t="inlineStr">
        <is>
          <t>86.000,00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=HYPERLINK("https://www.leilaoonline.com.br/lote/detalhe/287893", "35213")</f>
      </c>
      <c r="B139" s="4" t="s">
        <f>=HYPERLINK("https://www.leilaoonline.com.br/lote/detalhe/287893", "GARRA - FR92556 - LOC. JUNQUEIRA")</f>
      </c>
      <c r="C139" s="4" t="inlineStr">
        <is>
          <t>Não vendido</t>
        </is>
      </c>
      <c r="D139" s="4" t="inlineStr">
        <is>
          <t>9</t>
        </is>
      </c>
      <c r="E139" s="5" t="inlineStr">
        <is>
          <t>4.000,00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=HYPERLINK("https://www.leilaoonline.com.br/lote/detalhe/287894", "35214")</f>
      </c>
      <c r="B140" s="4" t="s">
        <f>=HYPERLINK("https://www.leilaoonline.com.br/lote/detalhe/287894", "GARRA - FR92555 - LOC. JUNQUEIRA")</f>
      </c>
      <c r="C140" s="4" t="inlineStr">
        <is>
          <t>Não vendido</t>
        </is>
      </c>
      <c r="D140" s="4" t="inlineStr">
        <is>
          <t>8</t>
        </is>
      </c>
      <c r="E140" s="5" t="inlineStr">
        <is>
          <t>3.750,00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=HYPERLINK("https://www.leilaoonline.com.br/lote/detalhe/289035", "35215")</f>
      </c>
      <c r="B141" s="4" t="s">
        <f>=HYPERLINK("https://www.leilaoonline.com.br/lote/detalhe/289035", "AQUECEDOR EM AÇO CARBONO - APROX. 14 TON. - (PÁTIO EQUIPAMENTOS INDUSTRIAIS). - LOC. JUNQUEIRA")</f>
      </c>
      <c r="C141" s="4" t="inlineStr">
        <is>
          <t>Vendido</t>
        </is>
      </c>
      <c r="D141" s="4" t="inlineStr">
        <is>
          <t>26</t>
        </is>
      </c>
      <c r="E141" s="5" t="inlineStr">
        <is>
          <t>13.000,00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=HYPERLINK("https://www.leilaoonline.com.br/lote/detalhe/289037", "35216")</f>
      </c>
      <c r="B142" s="4" t="s">
        <f>=HYPERLINK("https://www.leilaoonline.com.br/lote/detalhe/289037", "ESTEIRA. - S/PT. - (PÁTIO EQUIPAMENTOS INDUSTRIAIS). - LOC. JUNQUEIRA")</f>
      </c>
      <c r="C142" s="4" t="inlineStr">
        <is>
          <t>Vendido</t>
        </is>
      </c>
      <c r="D142" s="4" t="inlineStr">
        <is>
          <t>16</t>
        </is>
      </c>
      <c r="E142" s="5" t="inlineStr">
        <is>
          <t>6.250,00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=HYPERLINK("https://www.leilaoonline.com.br/lote/detalhe/289039", "35217")</f>
      </c>
      <c r="B143" s="4" t="s">
        <f>=HYPERLINK("https://www.leilaoonline.com.br/lote/detalhe/289039", "VALVULAS APROX. 20 PL E 40 PL. - S/PT. - (PÁTIO EQUIPAMENTOS INDUSTRIAIS). - LOC. JUNQUEIRA")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=HYPERLINK("https://www.leilaoonline.com.br/lote/detalhe/289034", "35219")</f>
      </c>
      <c r="B144" s="4" t="s">
        <f>=HYPERLINK("https://www.leilaoonline.com.br/lote/detalhe/289034", "ACIONAMENTO PONTE ROLANTE. - S/PT. - (PÁTIO EQUIPAMENTOS INDUSTRIAIS). - LOC. JUNQUEIRA")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4.500,00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=HYPERLINK("https://www.leilaoonline.com.br/lote/detalhe/289038", "35220")</f>
      </c>
      <c r="B145" s="4" t="s">
        <f>=HYPERLINK("https://www.leilaoonline.com.br/lote/detalhe/289038", "ROTOR DE INOX CENTRIFUGA DE VINHO. - S/PT. - (PÁTIO EQUIPAMENTOS INDUSTRIAIS). - LOC. JUNQUEIRA")</f>
      </c>
      <c r="C145" s="4" t="inlineStr">
        <is>
          <t>Vendido</t>
        </is>
      </c>
      <c r="D145" s="4" t="inlineStr">
        <is>
          <t>9</t>
        </is>
      </c>
      <c r="E145" s="5" t="inlineStr">
        <is>
          <t>10.750,00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=HYPERLINK("https://www.leilaoonline.com.br/lote/detalhe/289036", "35221")</f>
      </c>
      <c r="B146" s="4" t="s">
        <f>=HYPERLINK("https://www.leilaoonline.com.br/lote/detalhe/289036", "LOTE DE CILINDROS. - S/PT. - (PÁTIO EQUIPAMENTOS INDUSTRIAIS). - LOC. JUNQUEIRA")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=HYPERLINK("https://www.leilaoonline.com.br/lote/detalhe/289472", "35222")</f>
      </c>
      <c r="B147" s="4" t="s">
        <f>=HYPERLINK("https://www.leilaoonline.com.br/lote/detalhe/289472", "LOTE CONTENDO: 05 CAÇAMBAS DIVERSAS. - S/PT. - LOC. JUNQUEIRA")</f>
      </c>
      <c r="C147" s="4" t="inlineStr">
        <is>
          <t>Vendido</t>
        </is>
      </c>
      <c r="D147" s="4" t="inlineStr">
        <is>
          <t>15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=HYPERLINK("https://www.leilaoonline.com.br/lote/detalhe/288639", "35230")</f>
      </c>
      <c r="B148" s="4" t="s">
        <f>=HYPERLINK("https://www.leilaoonline.com.br/lote/detalhe/288639", " ÔNIBUS MERCEDES BENZ OF1318 - ANO 1992/1992 - BEGE - FR139299 - (PÁTIO MOENDA) - LOC. BOM RETIRO")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22.500,00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=HYPERLINK("https://www.leilaoonline.com.br/lote/detalhe/287935", "35231")</f>
      </c>
      <c r="B149" s="4" t="s">
        <f>=HYPERLINK("https://www.leilaoonline.com.br/lote/detalhe/287935", " DISTRIBUIDORA DE TORTA FILTRO ATA 1102 - ANO 2018 - FR57372 - (PÁTIO MOENDA) - LOC. BOM RETIRO")</f>
      </c>
      <c r="C149" s="4" t="inlineStr">
        <is>
          <t>Não vendido</t>
        </is>
      </c>
      <c r="D149" s="4" t="inlineStr">
        <is>
          <t>35</t>
        </is>
      </c>
      <c r="E149" s="5" t="inlineStr">
        <is>
          <t>22.000,00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=HYPERLINK("https://www.leilaoonline.com.br/lote/detalhe/287924", "35232")</f>
      </c>
      <c r="B150" s="4" t="s">
        <f>=HYPERLINK("https://www.leilaoonline.com.br/lote/detalhe/287924", " PLANTADORA DE CANA TMA 2 LINHAS - ANO 2014 - FR68055 - (PÁTIO MOENDA) - LOC. BOM RETIRO")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=HYPERLINK("https://www.leilaoonline.com.br/lote/detalhe/287921", "35233")</f>
      </c>
      <c r="B151" s="4" t="s">
        <f>=HYPERLINK("https://www.leilaoonline.com.br/lote/detalhe/287921", " CARRETA DISTRIBUIDORA DE TORTA SPANDER - ANO 2011 - FR57307 - (PÁTIO MOENDA) - LOC. BOM RETIRO")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4.000,00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=HYPERLINK("https://www.leilaoonline.com.br/lote/detalhe/287936", "35234")</f>
      </c>
      <c r="B152" s="4" t="s">
        <f>=HYPERLINK("https://www.leilaoonline.com.br/lote/detalhe/287936", " SUCATA DE HIDROROLL METALMAG (ROLÃO) - ANO 2019 - FR67218 - (PÁTIO MOENDA) - LOC. BOM RETIRO")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=HYPERLINK("https://www.leilaoonline.com.br/lote/detalhe/287923", "35236")</f>
      </c>
      <c r="B153" s="4" t="s">
        <f>=HYPERLINK("https://www.leilaoonline.com.br/lote/detalhe/287923", " PONTE ROLANTE 15 TON.; 12 METROS - (BARRACÃO MOENDA) - LOC. BOM RETIRO")</f>
      </c>
      <c r="C153" s="4" t="inlineStr">
        <is>
          <t>Não vendido</t>
        </is>
      </c>
      <c r="D153" s="4" t="inlineStr">
        <is>
          <t>5</t>
        </is>
      </c>
      <c r="E153" s="5" t="inlineStr">
        <is>
          <t>24.000,00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=HYPERLINK("https://www.leilaoonline.com.br/lote/detalhe/287927", "35237")</f>
      </c>
      <c r="B154" s="4" t="s">
        <f>=HYPERLINK("https://www.leilaoonline.com.br/lote/detalhe/287927", " TRATOR VALMET 1280 4X4 - ANO 2005 - FR139344 - (BORRACHARIA) - LOC. SÃO FRANCISCO")</f>
      </c>
      <c r="C154" s="4" t="inlineStr">
        <is>
          <t>Vendido</t>
        </is>
      </c>
      <c r="D154" s="4" t="inlineStr">
        <is>
          <t>75</t>
        </is>
      </c>
      <c r="E154" s="5" t="inlineStr">
        <is>
          <t>84.000,00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=HYPERLINK("https://www.leilaoonline.com.br/lote/detalhe/288638", "35238")</f>
      </c>
      <c r="B155" s="4" t="s">
        <f>=HYPERLINK("https://www.leilaoonline.com.br/lote/detalhe/288638", " CAMINHÃO VOLKSWAGEN 26.280 CRM 6X4 - ANO 2012/2013 - BRANCO - (BOMBEIRO) - FR96678/98712 - (AUTOMOTIVO) - LOC. SÃO FRANCISCO")</f>
      </c>
      <c r="C155" s="4" t="inlineStr">
        <is>
          <t>Vendido</t>
        </is>
      </c>
      <c r="D155" s="4" t="inlineStr">
        <is>
          <t>106</t>
        </is>
      </c>
      <c r="E155" s="5" t="inlineStr">
        <is>
          <t>200.000,00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=HYPERLINK("https://www.leilaoonline.com.br/lote/detalhe/287931", "35240")</f>
      </c>
      <c r="B156" s="4" t="s">
        <f>=HYPERLINK("https://www.leilaoonline.com.br/lote/detalhe/287931", " DOLLY RANDON - ANO 2008 - FR97987 - (VENDA SEM DOCUMENTO) - (AGRÍCOLA) - LOC. RAFARD")</f>
      </c>
      <c r="C156" s="4" t="inlineStr">
        <is>
          <t>Vendido</t>
        </is>
      </c>
      <c r="D156" s="4" t="inlineStr">
        <is>
          <t>9</t>
        </is>
      </c>
      <c r="E156" s="5" t="inlineStr">
        <is>
          <t>9.000,00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=HYPERLINK("https://www.leilaoonline.com.br/lote/detalhe/287925", "35241")</f>
      </c>
      <c r="B157" s="4" t="s">
        <f>=HYPERLINK("https://www.leilaoonline.com.br/lote/detalhe/287925", " DOLLY ANTONINI - ANO 1993 - FR56970 - (VENDA SEM DOCUMENTO) - (AGRÍCOLA) - LOC. RAFARD")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6.500,00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=HYPERLINK("https://www.leilaoonline.com.br/lote/detalhe/287926", "35242")</f>
      </c>
      <c r="B158" s="4" t="s">
        <f>=HYPERLINK("https://www.leilaoonline.com.br/lote/detalhe/287926", "58 ITENS - FÁBRICA DE AÇÚCAR 24.000 KG/H (ESTRUTURA, PISOS, TUBULAÇÕES, FIAÇÕES E COLUNAS NÃO FAZEM PARTE DO LOTE) - (VEJA DESCRITIVO DE ITENS) - LOC. BOM RETIRO")</f>
      </c>
      <c r="C158" s="4" t="inlineStr">
        <is>
          <t>Não vendido</t>
        </is>
      </c>
      <c r="D158" s="4" t="inlineStr">
        <is>
          <t>18</t>
        </is>
      </c>
      <c r="E158" s="5" t="inlineStr">
        <is>
          <t>911.000,00</t>
        </is>
      </c>
      <c r="F158" s="4" t="inlineStr">
        <is>
          <t>10000.00</t>
        </is>
      </c>
    </row>
    <row collapsed="false" customFormat="false" customHeight="false" hidden="false" ht="12.1" outlineLevel="0" r="159">
      <c r="A159" s="5" t="s">
        <f>=HYPERLINK("https://www.leilaoonline.com.br/lote/detalhe/287930", "35243")</f>
      </c>
      <c r="B159" s="4" t="s">
        <f>=HYPERLINK("https://www.leilaoonline.com.br/lote/detalhe/287930", " COBRIDOR CIVEMASA - ANO 2019 - FR37609 - (AGRÍCOLA) - LOC. RAFARD")</f>
      </c>
      <c r="C159" s="4" t="inlineStr">
        <is>
          <t>Vendido</t>
        </is>
      </c>
      <c r="D159" s="4" t="inlineStr">
        <is>
          <t>40</t>
        </is>
      </c>
      <c r="E159" s="5" t="inlineStr">
        <is>
          <t>6.400,00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=HYPERLINK("https://www.leilaoonline.com.br/lote/detalhe/287928", "35244")</f>
      </c>
      <c r="B160" s="4" t="s">
        <f>=HYPERLINK("https://www.leilaoonline.com.br/lote/detalhe/287928", " SULCADOR CIVEMASA - ANO 2019 - FR57427 - (AGRÍCOLA) - LOC. RAFARD")</f>
      </c>
      <c r="C160" s="4" t="inlineStr">
        <is>
          <t>Não vendido</t>
        </is>
      </c>
      <c r="D160" s="4" t="inlineStr">
        <is>
          <t>10</t>
        </is>
      </c>
      <c r="E160" s="5" t="inlineStr">
        <is>
          <t>3.250,00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=HYPERLINK("https://www.leilaoonline.com.br/lote/detalhe/287937", "35245")</f>
      </c>
      <c r="B161" s="4" t="s">
        <f>=HYPERLINK("https://www.leilaoonline.com.br/lote/detalhe/287937", " VEÍCULO TOYOTA CAMRY XLE 3.5 V6 5P (BLINDADO) - ANO 2011/2012 - PRETO - FR59090 - (CASA SEDE) - LOC. COSTA PINTO")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39.000,00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=HYPERLINK("https://www.leilaoonline.com.br/lote/detalhe/287929", "35246")</f>
      </c>
      <c r="B162" s="4" t="s">
        <f>=HYPERLINK("https://www.leilaoonline.com.br/lote/detalhe/287929", " TRATOR VALMET 785 4X4 - ANO 1996 - FR23199 - (AUTOMOTIVO) - LOC. COSTA PINTO")</f>
      </c>
      <c r="C162" s="4" t="inlineStr">
        <is>
          <t>Vendido</t>
        </is>
      </c>
      <c r="D162" s="4" t="inlineStr">
        <is>
          <t>46</t>
        </is>
      </c>
      <c r="E162" s="5" t="inlineStr">
        <is>
          <t>55.000,00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=HYPERLINK("https://www.leilaoonline.com.br/lote/detalhe/288645", "35248")</f>
      </c>
      <c r="B163" s="4" t="s">
        <f>=HYPERLINK("https://www.leilaoonline.com.br/lote/detalhe/288645", " CAIXA DE SEMENTES CIVEMASA STAC P 500 - S/FR - (APOIO) - LOC. COSTA PINTO")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=HYPERLINK("https://www.leilaoonline.com.br/lote/detalhe/287920", "35249")</f>
      </c>
      <c r="B164" s="4" t="s">
        <f>=HYPERLINK("https://www.leilaoonline.com.br/lote/detalhe/287920", "8 ITENS - SECADOR DE AÇÚCAR 24T/H - (VEJA DESCRITIVO DE ITENS) - (ARMAZÉM)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400.000,00</t>
        </is>
      </c>
      <c r="F164" s="4" t="inlineStr">
        <is>
          <t>5000.00</t>
        </is>
      </c>
    </row>
    <row collapsed="false" customFormat="false" customHeight="false" hidden="false" ht="12.1" outlineLevel="0" r="165">
      <c r="A165" s="5" t="s">
        <f>=HYPERLINK("https://www.leilaoonline.com.br/lote/detalhe/288127", "35250")</f>
      </c>
      <c r="B165" s="4" t="s">
        <f>=HYPERLINK("https://www.leilaoonline.com.br/lote/detalhe/288127", " 27 EQUIPAMENTOS, SENDO: 5 PILOTOS AUTOMÁTICOS; 4 COMPUTADORES DE BORDO; E 18 RÁDIOS DE REPETIDORA - (VEJA DESCRITIVO DE ITENS) - LOC. GASA")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4.250,00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=HYPERLINK("https://www.leilaoonline.com.br/lote/detalhe/288123", "35251")</f>
      </c>
      <c r="B166" s="4" t="s">
        <f>=HYPERLINK("https://www.leilaoonline.com.br/lote/detalhe/288123", " CAMINHÃO VOLKSWAGEN 15.180 EURO3 WORKER - ANO 2011/2011 - BRANCO - FR163160 - (PÁTIO BORRACHARIA) - LOC. GASA")</f>
      </c>
      <c r="C166" s="4" t="inlineStr">
        <is>
          <t>Vendido</t>
        </is>
      </c>
      <c r="D166" s="4" t="inlineStr">
        <is>
          <t>30</t>
        </is>
      </c>
      <c r="E166" s="5" t="inlineStr">
        <is>
          <t>104.000,00</t>
        </is>
      </c>
      <c r="F166" s="4" t="inlineStr">
        <is>
          <t>1500.00</t>
        </is>
      </c>
    </row>
    <row collapsed="false" customFormat="false" customHeight="false" hidden="false" ht="12.1" outlineLevel="0" r="167">
      <c r="A167" s="5" t="s">
        <f>=HYPERLINK("https://www.leilaoonline.com.br/lote/detalhe/288118", "35252")</f>
      </c>
      <c r="B167" s="4" t="s">
        <f>=HYPERLINK("https://www.leilaoonline.com.br/lote/detalhe/288118", " TROC.03 CALOR 202 PLACAS GEA FA192-KB6 - ANO 2009 - PAT.146159 - LOC. GASA")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=HYPERLINK("https://www.leilaoonline.com.br/lote/detalhe/288131", "35253")</f>
      </c>
      <c r="B168" s="4" t="s">
        <f>=HYPERLINK("https://www.leilaoonline.com.br/lote/detalhe/288131", " TROC.02 CALOR 202 PLACAS GEA FA192-KB6 - ANO 2009 - PAT. 145002 - LOC. GASA")</f>
      </c>
      <c r="C168" s="4" t="inlineStr">
        <is>
          <t>Não vendido</t>
        </is>
      </c>
      <c r="D168" s="4" t="inlineStr">
        <is>
          <t>16</t>
        </is>
      </c>
      <c r="E168" s="5" t="inlineStr">
        <is>
          <t>20.000,00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=HYPERLINK("https://www.leilaoonline.com.br/lote/detalhe/288133", "35254")</f>
      </c>
      <c r="B169" s="4" t="s">
        <f>=HYPERLINK("https://www.leilaoonline.com.br/lote/detalhe/288133", " TROC.01 CALOR 202 PLACAS GEA FA192-KB6 - ANO 2009 - PAT.145001 - LOC. GASA")</f>
      </c>
      <c r="C169" s="4" t="inlineStr">
        <is>
          <t>Não vendido</t>
        </is>
      </c>
      <c r="D169" s="4" t="inlineStr">
        <is>
          <t>16</t>
        </is>
      </c>
      <c r="E169" s="5" t="inlineStr">
        <is>
          <t>20.000,00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=HYPERLINK("https://www.leilaoonline.com.br/lote/detalhe/288134", "35255")</f>
      </c>
      <c r="B170" s="4" t="s">
        <f>=HYPERLINK("https://www.leilaoonline.com.br/lote/detalhe/288134", " TROCADOR DE CALOR SUCATEADO - PAT.320563 - (FÁBRICA AO LADO DO DECANTADOR 02) - LOC. GASA")</f>
      </c>
      <c r="C170" s="4" t="inlineStr">
        <is>
          <t>Não vendido</t>
        </is>
      </c>
      <c r="D170" s="4" t="inlineStr">
        <is>
          <t>8</t>
        </is>
      </c>
      <c r="E170" s="5" t="inlineStr">
        <is>
          <t>12.000,00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=HYPERLINK("https://www.leilaoonline.com.br/lote/detalhe/288128", "35256")</f>
      </c>
      <c r="B171" s="4" t="s">
        <f>=HYPERLINK("https://www.leilaoonline.com.br/lote/detalhe/288128", " PICADOR MOENDA 54 PL - PAT.304664 - (PÁTIO PROXIMO AO DEPÓSITO DE BIOMASSA) - LOC. GASA")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=HYPERLINK("https://www.leilaoonline.com.br/lote/detalhe/288137", "35257")</f>
      </c>
      <c r="B172" s="4" t="s">
        <f>=HYPERLINK("https://www.leilaoonline.com.br/lote/detalhe/288137", " ESTEIRA DE TALISCA 2 - TERNO TAC 0800-0015 - APROXIMADAMENTE 16 TON. - (PÁTIO PROXIMO AO DEPÓSITO DE BIOMASSA) - LOC. GASA")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=HYPERLINK("https://www.leilaoonline.com.br/lote/detalhe/288122", "35258")</f>
      </c>
      <c r="B173" s="4" t="s">
        <f>=HYPERLINK("https://www.leilaoonline.com.br/lote/detalhe/288122", " ESTEIRA DE TALISCA 1 - TERNO TAC 0800-0015 - APROXIMADAMENTE 16 TON. - (PÁTIO PROXIMO AO DEPÓSITO DE BIOMASSA) - LOC. GASA")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=HYPERLINK("https://www.leilaoonline.com.br/lote/detalhe/288119", "35259")</f>
      </c>
      <c r="B174" s="4" t="s">
        <f>=HYPERLINK("https://www.leilaoonline.com.br/lote/detalhe/288119", " ESTEIRA DE TALISCA SUCATEADA - APROXIMADAMENTE 9 TON. - (PÁTIO PROXIMO AO DEPÓSITO DE BIOMASSA) - LOC. GASA")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=HYPERLINK("https://www.leilaoonline.com.br/lote/detalhe/288130", "35260")</f>
      </c>
      <c r="B175" s="4" t="s">
        <f>=HYPERLINK("https://www.leilaoonline.com.br/lote/detalhe/288130", " ESTEIRA DE TALISCA SUCATEADA - APROXIMADAMENTE 9 TON. - PAT.088691 - (PÁTIO PROXIMO AO DEPÓSITO DE BIOMASSA) - LOC. GASA")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=HYPERLINK("https://www.leilaoonline.com.br/lote/detalhe/288150", "35261")</f>
      </c>
      <c r="B176" s="4" t="s">
        <f>=HYPERLINK("https://www.leilaoonline.com.br/lote/detalhe/288150", " ESTEIRA DE TALISCA SUCATEADA - APROXIMADAMENTE 9 TON. - PAT. 308237 - (PÁTIO PROXIMO AO DEPÓSITO DE BIOMASSA) - LOC. GASA")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=HYPERLINK("https://www.leilaoonline.com.br/lote/detalhe/288145", "35262")</f>
      </c>
      <c r="B177" s="4" t="s">
        <f>=HYPERLINK("https://www.leilaoonline.com.br/lote/detalhe/288145", " HILO E MESA DE MOENDA SUCATEADOS - APROXIMADAMENTE 40 TON. - (MOENDA) - LOC. GASA")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=HYPERLINK("https://www.leilaoonline.com.br/lote/detalhe/288169", "35264")</f>
      </c>
      <c r="B178" s="4" t="s">
        <f>=HYPERLINK("https://www.leilaoonline.com.br/lote/detalhe/288169", "CARRETA DISTRIBUIDORA DE TORTA FILTRO - FR57371 - (PÁTIO IMPLEMENTO) - LOC. MUNDIAL")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6.500,00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=HYPERLINK("https://www.leilaoonline.com.br/lote/detalhe/288141", "35265")</f>
      </c>
      <c r="B179" s="4" t="s">
        <f>=HYPERLINK("https://www.leilaoonline.com.br/lote/detalhe/288141", " 11 EQUIPAMENTOS, SENDO: 2 PILOTO AUTOMÁTICO; 1 COMPUTADOR DE BORDO; E 8 RÁDIOS DE REPETIDORA - (VEJA DESCRITIVO DE ITENS) - LOC. MUNDIAL")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=HYPERLINK("https://www.leilaoonline.com.br/lote/detalhe/288168", "35266")</f>
      </c>
      <c r="B180" s="4" t="s">
        <f>=HYPERLINK("https://www.leilaoonline.com.br/lote/detalhe/288168", "CARRETINHA E RADIADORES SUCATEADOS - (VENDA SEM DOCUMENTO) - (PÁTIO INSERVÍVEIS) - LOC. MUNDIAL")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700,00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=HYPERLINK("https://www.leilaoonline.com.br/lote/detalhe/288138", "35267")</f>
      </c>
      <c r="B181" s="4" t="s">
        <f>=HYPERLINK("https://www.leilaoonline.com.br/lote/detalhe/288138", " 8 RADIADORES DE GRUNER SUCATEADOS - (PÁTIO OFICINA DE MANUTENÇÃO) - LOC. GASA")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=HYPERLINK("https://www.leilaoonline.com.br/lote/detalhe/288136", "35268")</f>
      </c>
      <c r="B182" s="4" t="s">
        <f>=HYPERLINK("https://www.leilaoonline.com.br/lote/detalhe/288136", " 4 COMPRESSORES SUCATEADOS - (PÁTIO OFICINA DE MANUTENÇÃO) - LOC. GASA")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650,00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=HYPERLINK("https://www.leilaoonline.com.br/lote/detalhe/288149", "35269")</f>
      </c>
      <c r="B183" s="4" t="s">
        <f>=HYPERLINK("https://www.leilaoonline.com.br/lote/detalhe/288149", " 13 MÁQUINAS DE SOLDA SUCATEADAS  - (PÁTIO OFICINA DE MANUTENÇÃO) - LOC. GASA")</f>
      </c>
      <c r="C183" s="4" t="inlineStr">
        <is>
          <t>Vendido</t>
        </is>
      </c>
      <c r="D183" s="4" t="inlineStr">
        <is>
          <t>8</t>
        </is>
      </c>
      <c r="E183" s="5" t="inlineStr">
        <is>
          <t>2.750,00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=HYPERLINK("https://www.leilaoonline.com.br/lote/detalhe/288139", "35270")</f>
      </c>
      <c r="B184" s="4" t="s">
        <f>=HYPERLINK("https://www.leilaoonline.com.br/lote/detalhe/288139", " TRATOR CASE MX 260 MAGNUM 4X4 - ANO 2017 - FR31060 - (PÁTIO CCT AGRÍCOLA) - LOC. GASA")</f>
      </c>
      <c r="C184" s="4" t="inlineStr">
        <is>
          <t>Não vendido</t>
        </is>
      </c>
      <c r="D184" s="4" t="inlineStr">
        <is>
          <t>12</t>
        </is>
      </c>
      <c r="E184" s="5" t="inlineStr">
        <is>
          <t>107.500,00</t>
        </is>
      </c>
      <c r="F184" s="4" t="inlineStr">
        <is>
          <t>2500.00</t>
        </is>
      </c>
    </row>
    <row collapsed="false" customFormat="false" customHeight="false" hidden="false" ht="12.1" outlineLevel="0" r="185">
      <c r="A185" s="5" t="s">
        <f>=HYPERLINK("https://www.leilaoonline.com.br/lote/detalhe/288140", "35271")</f>
      </c>
      <c r="B185" s="4" t="s">
        <f>=HYPERLINK("https://www.leilaoonline.com.br/lote/detalhe/288140", " TRATOR CASE MAGNUM 235 - ANO 2014 - FR90999 - (PÁTIO CCT AGRÍCOLA) - LOC. GASA")</f>
      </c>
      <c r="C185" s="4" t="inlineStr">
        <is>
          <t>Vendido</t>
        </is>
      </c>
      <c r="D185" s="4" t="inlineStr">
        <is>
          <t>17</t>
        </is>
      </c>
      <c r="E185" s="5" t="inlineStr">
        <is>
          <t>36.000,00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=HYPERLINK("https://www.leilaoonline.com.br/lote/detalhe/288151", "35272")</f>
      </c>
      <c r="B186" s="4" t="s">
        <f>=HYPERLINK("https://www.leilaoonline.com.br/lote/detalhe/288151", " REBOQUE RODOVIÁRIA RQ CI HI - ANO 1992/1992 - VERDE - FR173852 - (ÁREA EXTERNA - PRÓXIMO A OFICINA DA IMEDIATA) - LOC. UNIVALEM")</f>
      </c>
      <c r="C186" s="4" t="inlineStr">
        <is>
          <t>Vendido</t>
        </is>
      </c>
      <c r="D186" s="4" t="inlineStr">
        <is>
          <t>3</t>
        </is>
      </c>
      <c r="E186" s="5" t="inlineStr">
        <is>
          <t>19.000,00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=HYPERLINK("https://www.leilaoonline.com.br/lote/detalhe/288148", "35273")</f>
      </c>
      <c r="B187" s="4" t="s">
        <f>=HYPERLINK("https://www.leilaoonline.com.br/lote/detalhe/288148", " APROX. 20 RODAS E PNEUS SUCATEADOS - (ÁREA EXTERNA - PRÓXIMO A OFICINA DA IMEDIATA) - LOC. UNIVALEM")</f>
      </c>
      <c r="C187" s="4" t="inlineStr">
        <is>
          <t>Não vendido</t>
        </is>
      </c>
      <c r="D187" s="4" t="inlineStr">
        <is>
          <t>4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=HYPERLINK("https://www.leilaoonline.com.br/lote/detalhe/288142", "35274")</f>
      </c>
      <c r="B188" s="4" t="s">
        <f>=HYPERLINK("https://www.leilaoonline.com.br/lote/detalhe/288142", " TRANSBORDO ATA 12000 12T - ANO 2012 - FR84797 - (PÁTIO DE DESINVESTIMENTO) - LOC. UNIVALEM")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15.000,00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=HYPERLINK("https://www.leilaoonline.com.br/lote/detalhe/288144", "35275")</f>
      </c>
      <c r="B189" s="4" t="s">
        <f>=HYPERLINK("https://www.leilaoonline.com.br/lote/detalhe/288144", " TRANSBORDO ATA 12000 12T - ANO 2010 - FR22731 - (PÁTIO DE DESINVESTIMENTO) - LOC. UNIVALEM")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10.500,00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=HYPERLINK("https://www.leilaoonline.com.br/lote/detalhe/288143", "35276")</f>
      </c>
      <c r="B190" s="4" t="s">
        <f>=HYPERLINK("https://www.leilaoonline.com.br/lote/detalhe/288143", " CAMINHÃO VOLKSWAGEN 8.120 - ANO 2000/2000 - BRANCO - FR173613 - (VENDA SEM MOTOR) - (PÁTIO DESINVESTIMENTO) - LOC. UNIVALEM")</f>
      </c>
      <c r="C190" s="4" t="inlineStr">
        <is>
          <t>Vendido</t>
        </is>
      </c>
      <c r="D190" s="4" t="inlineStr">
        <is>
          <t>6</t>
        </is>
      </c>
      <c r="E190" s="5" t="inlineStr">
        <is>
          <t>34.000,00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=HYPERLINK("https://www.leilaoonline.com.br/lote/detalhe/288147", "35277")</f>
      </c>
      <c r="B191" s="4" t="s">
        <f>=HYPERLINK("https://www.leilaoonline.com.br/lote/detalhe/288147", " MOTOBOMBA OM 447 - ANO 2005 - FR81818 - (OFICINA MANUTENÇÃO) - LOC. UNIVALEM")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=HYPERLINK("https://www.leilaoonline.com.br/lote/detalhe/288152", "35278")</f>
      </c>
      <c r="B192" s="4" t="s">
        <f>=HYPERLINK("https://www.leilaoonline.com.br/lote/detalhe/288152", " CONJUNTO DE 6 CUBICULOS ELÉTRICOS - SUCATEADOS - (PAT. 086291/086298/087699/086129/086403/086918) - (ELÉTRICA) - LOC. UNIVALEM")</f>
      </c>
      <c r="C192" s="4" t="inlineStr">
        <is>
          <t>Vendido</t>
        </is>
      </c>
      <c r="D192" s="4" t="inlineStr">
        <is>
          <t>8</t>
        </is>
      </c>
      <c r="E192" s="5" t="inlineStr">
        <is>
          <t>8.500,00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=HYPERLINK("https://www.leilaoonline.com.br/lote/detalhe/288166", "35279")</f>
      </c>
      <c r="B193" s="4" t="s">
        <f>=HYPERLINK("https://www.leilaoonline.com.br/lote/detalhe/288166", " CONJUNTO DE 06 CUBICULOS ELÉTRICOS - SUCATEADOS - (PAT. 086907/086919/087668/086106/086133/086270) - (ELÉTRICA) - LOC. UNIVALEM")</f>
      </c>
      <c r="C193" s="4" t="inlineStr">
        <is>
          <t>Vendido</t>
        </is>
      </c>
      <c r="D193" s="4" t="inlineStr">
        <is>
          <t>6</t>
        </is>
      </c>
      <c r="E193" s="5" t="inlineStr">
        <is>
          <t>7.500,00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=HYPERLINK("https://www.leilaoonline.com.br/lote/detalhe/288156", "35280")</f>
      </c>
      <c r="B194" s="4" t="s">
        <f>=HYPERLINK("https://www.leilaoonline.com.br/lote/detalhe/288156", " ESTEIRA DE BAGAÇO TC 10 - SUCATEADA - S/FR - (INDÚSTRIA - SETOR BIO ENERGIA) - LOC. UNIVALEM")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=HYPERLINK("https://www.leilaoonline.com.br/lote/detalhe/288167", "35281")</f>
      </c>
      <c r="B195" s="4" t="s">
        <f>=HYPERLINK("https://www.leilaoonline.com.br/lote/detalhe/288167", "6 EQUIPAMENTOS, SENDO: 5 PILOTOS AUTOMÁTICOS; E 1 RÁDIO DE REPETIDORA - (VEJA DESCRITIVO DE ITENS) - LOC. UNIVALEM")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2.250,00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=HYPERLINK("https://www.leilaoonline.com.br/lote/detalhe/288153", "35282")</f>
      </c>
      <c r="B196" s="4" t="s">
        <f>=HYPERLINK("https://www.leilaoonline.com.br/lote/detalhe/288153", " 13 EQUIPAMENTOS, SENDO: 3 PILOTOS AUTOMÁTICOS; 1 COMPUTADOR DE BORDO; E 9 RÁDIOS DE REPETIDORA - (VEJA DESCRITIVO DE ITENS) - LOC. BENÁLCOOL")</f>
      </c>
      <c r="C196" s="4" t="inlineStr">
        <is>
          <t>Vendido</t>
        </is>
      </c>
      <c r="D196" s="4" t="inlineStr">
        <is>
          <t>79</t>
        </is>
      </c>
      <c r="E196" s="5" t="inlineStr">
        <is>
          <t>40.000,00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=HYPERLINK("https://www.leilaoonline.com.br/lote/detalhe/288154", "35283")</f>
      </c>
      <c r="B197" s="4" t="s">
        <f>=HYPERLINK("https://www.leilaoonline.com.br/lote/detalhe/288154", " PRATELEIRAS SUCATEADAS  - (DEPÓSITO SIDERÚRGICO - ALMOXARIFADO) - LOC. BENÁLCOOL")</f>
      </c>
      <c r="C197" s="4" t="inlineStr">
        <is>
          <t>Vendido</t>
        </is>
      </c>
      <c r="D197" s="4" t="inlineStr">
        <is>
          <t>23</t>
        </is>
      </c>
      <c r="E197" s="5" t="inlineStr">
        <is>
          <t>2.700,00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=HYPERLINK("https://www.leilaoonline.com.br/lote/detalhe/288117", "35284")</f>
      </c>
      <c r="B198" s="4" t="s">
        <f>=HYPERLINK("https://www.leilaoonline.com.br/lote/detalhe/288117", " DISTRIBUIDOR TORTA FILTRO ATA1102 - ANO 2018 - FR38074 - (PÁTIO AGRICOLA) - LOC. BENÁLCOOL")</f>
      </c>
      <c r="C198" s="4" t="inlineStr">
        <is>
          <t>Não vendido</t>
        </is>
      </c>
      <c r="D198" s="4" t="inlineStr">
        <is>
          <t>13</t>
        </is>
      </c>
      <c r="E198" s="5" t="inlineStr">
        <is>
          <t>3.600,00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=HYPERLINK("https://www.leilaoonline.com.br/lote/detalhe/288163", "35285")</f>
      </c>
      <c r="B199" s="4" t="s">
        <f>=HYPERLINK("https://www.leilaoonline.com.br/lote/detalhe/288163", " DESENLEIRADOR PALHA CARDEROLI - ANO 2014 - FR84692 - (PÁTIO AGRÍCOLA) - LOC. BENÁLCOOL")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=HYPERLINK("https://www.leilaoonline.com.br/lote/detalhe/288155", "35286")</f>
      </c>
      <c r="B200" s="4" t="s">
        <f>=HYPERLINK("https://www.leilaoonline.com.br/lote/detalhe/288155", " 15 RADIADORES DE GRUNER SUCATEADOS - (PÁTIO DE DESINVESTIMENTO) - LOC. BENÁLCOOL")</f>
      </c>
      <c r="C200" s="4" t="inlineStr">
        <is>
          <t>Vendido</t>
        </is>
      </c>
      <c r="D200" s="4" t="inlineStr">
        <is>
          <t>3</t>
        </is>
      </c>
      <c r="E200" s="5" t="inlineStr">
        <is>
          <t>2.500,00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=HYPERLINK("https://www.leilaoonline.com.br/lote/detalhe/288146", "35287")</f>
      </c>
      <c r="B201" s="4" t="s">
        <f>=HYPERLINK("https://www.leilaoonline.com.br/lote/detalhe/288146", "2 TURBINAS SUCATEADAS - (PÁTIO DE DESINVESTIMENTO) - LOC. BENÁLCOOL")</f>
      </c>
      <c r="C201" s="4" t="inlineStr">
        <is>
          <t>Vendido</t>
        </is>
      </c>
      <c r="D201" s="4" t="inlineStr">
        <is>
          <t>6</t>
        </is>
      </c>
      <c r="E201" s="5" t="inlineStr">
        <is>
          <t>5.875,00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=HYPERLINK("https://www.leilaoonline.com.br/lote/detalhe/288157", "35288")</f>
      </c>
      <c r="B202" s="4" t="s">
        <f>=HYPERLINK("https://www.leilaoonline.com.br/lote/detalhe/288157", " DESENLEIRADOR PALHA - ANO 2014 - (PÁTIO AGRICOLA) - FR91287 - LOC. DESTIVALE")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1.300,00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=HYPERLINK("https://www.leilaoonline.com.br/lote/detalhe/288158", "35289")</f>
      </c>
      <c r="B203" s="4" t="s">
        <f>=HYPERLINK("https://www.leilaoonline.com.br/lote/detalhe/288158", " TRATOR VALTRA BT 190 4X4 - ANO 2014 - FR91376  - (PÁTIO AGRÍCOLA) - LOC. DESTIVALE")</f>
      </c>
      <c r="C203" s="4" t="inlineStr">
        <is>
          <t>Vendido</t>
        </is>
      </c>
      <c r="D203" s="4" t="inlineStr">
        <is>
          <t>56</t>
        </is>
      </c>
      <c r="E203" s="5" t="inlineStr">
        <is>
          <t>93.000,00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=HYPERLINK("https://www.leilaoonline.com.br/lote/detalhe/288165", "35290")</f>
      </c>
      <c r="B204" s="4" t="s">
        <f>=HYPERLINK("https://www.leilaoonline.com.br/lote/detalhe/288165", " MOTOREDUTOR MEXEDOR SEMCO - ANO 2014 - PAT.212101 - (PPCM INDUSTRIAL) - LOC. DESTIVALE")</f>
      </c>
      <c r="C204" s="4" t="inlineStr">
        <is>
          <t>Vendido</t>
        </is>
      </c>
      <c r="D204" s="4" t="inlineStr">
        <is>
          <t>42</t>
        </is>
      </c>
      <c r="E204" s="5" t="inlineStr">
        <is>
          <t>14.500,00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=HYPERLINK("https://www.leilaoonline.com.br/lote/detalhe/288124", "35291")</f>
      </c>
      <c r="B205" s="4" t="s">
        <f>=HYPERLINK("https://www.leilaoonline.com.br/lote/detalhe/288124", " 7 EQUIPAMENTOS, SENDO: 1 COMPUTADOR DE BORDO; 3 CONTROLADOR DE AGR. DE PRECISÃO; E 3 PILOTOS AUTOMÁTICOS - (VEJA DESCRITIVO DE ITENS) - LOC. DESTIVALE")</f>
      </c>
      <c r="C205" s="4" t="inlineStr">
        <is>
          <t>Vendido</t>
        </is>
      </c>
      <c r="D205" s="4" t="inlineStr">
        <is>
          <t>42</t>
        </is>
      </c>
      <c r="E205" s="5" t="inlineStr">
        <is>
          <t>15.000,00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=HYPERLINK("https://www.leilaoonline.com.br/lote/detalhe/288160", "35292")</f>
      </c>
      <c r="B206" s="4" t="s">
        <f>=HYPERLINK("https://www.leilaoonline.com.br/lote/detalhe/288160", "GERADOR VOLVO DIESEL 450 KVA STEMAC ST 2000 - PAT.79700 - (PPCM INDUSTRIAL ) - LOC. DESTIVALE")</f>
      </c>
      <c r="C206" s="4" t="inlineStr">
        <is>
          <t>Não vendido</t>
        </is>
      </c>
      <c r="D206" s="4" t="inlineStr">
        <is>
          <t>77</t>
        </is>
      </c>
      <c r="E206" s="5" t="inlineStr">
        <is>
          <t>104.000,00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=HYPERLINK("https://www.leilaoonline.com.br/lote/detalhe/288126", "35293")</f>
      </c>
      <c r="B207" s="4" t="s">
        <f>=HYPERLINK("https://www.leilaoonline.com.br/lote/detalhe/288126", " COMPRESSOR DE AR SCHULZ SRS 240 - ANO 2011 - PAT. 186334 - (PPCM INDUSTRIAL) - LOC. DESTIVALE")</f>
      </c>
      <c r="C207" s="4" t="inlineStr">
        <is>
          <t>Não vendido</t>
        </is>
      </c>
      <c r="D207" s="4" t="inlineStr">
        <is>
          <t>17</t>
        </is>
      </c>
      <c r="E207" s="5" t="inlineStr">
        <is>
          <t>6.000,00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=HYPERLINK("https://www.leilaoonline.com.br/lote/detalhe/288164", "35294")</f>
      </c>
      <c r="B208" s="4" t="s">
        <f>=HYPERLINK("https://www.leilaoonline.com.br/lote/detalhe/288164", " COMPONENTES PARA SISTEMA AVCB - BATERIA GETPOWER GP12-80 E (12V 80AH) - (PPCM INDUSTRIAL) - LOC. DESTIVALE")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=HYPERLINK("https://www.leilaoonline.com.br/lote/detalhe/288161", "35295")</f>
      </c>
      <c r="B209" s="4" t="s">
        <f>=HYPERLINK("https://www.leilaoonline.com.br/lote/detalhe/288161", " CAMINHÃO VOLKSWAGEN 26.280 CRM 6X4 - ANO 2012/2013 - BRANCO - FR91249 - (PÁTIO DESINVESTIMENTO) - LOC. DESTIVALE")</f>
      </c>
      <c r="C209" s="4" t="inlineStr">
        <is>
          <t>Não vendido</t>
        </is>
      </c>
      <c r="D209" s="4" t="inlineStr">
        <is>
          <t>133</t>
        </is>
      </c>
      <c r="E209" s="5" t="inlineStr">
        <is>
          <t>274.000,00</t>
        </is>
      </c>
      <c r="F209" s="4" t="inlineStr">
        <is>
          <t>2000.00</t>
        </is>
      </c>
    </row>
    <row collapsed="false" customFormat="false" customHeight="false" hidden="false" ht="12.1" outlineLevel="0" r="210">
      <c r="A210" s="5" t="s">
        <f>=HYPERLINK("https://www.leilaoonline.com.br/lote/detalhe/288159", "35296")</f>
      </c>
      <c r="B210" s="4" t="s">
        <f>=HYPERLINK("https://www.leilaoonline.com.br/lote/detalhe/288159", " CAMINHÃO VOLKSWAGEN 15.190 WORKER - ANO 2014/2014 - BRANCO - FR91352 - (VENDA SEM MOTOR) - (PÁTIO DESINVESTIMENTO) - LOC. DESTIVALE")</f>
      </c>
      <c r="C210" s="4" t="inlineStr">
        <is>
          <t>Vendido</t>
        </is>
      </c>
      <c r="D210" s="4" t="inlineStr">
        <is>
          <t>38</t>
        </is>
      </c>
      <c r="E210" s="5" t="inlineStr">
        <is>
          <t>43.000,00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=HYPERLINK("https://www.leilaoonline.com.br/lote/detalhe/288162", "35297")</f>
      </c>
      <c r="B211" s="4" t="s">
        <f>=HYPERLINK("https://www.leilaoonline.com.br/lote/detalhe/288162", " CAMINHÃO VOLKSWAGEN 15.190 WORKER - ANO 2014/2014 - BRANCO - FR91351 - (PÁTIO DESINVESTIMENTO) - LOC. DESTIVALE")</f>
      </c>
      <c r="C211" s="4" t="inlineStr">
        <is>
          <t>Vendido</t>
        </is>
      </c>
      <c r="D211" s="4" t="inlineStr">
        <is>
          <t>26</t>
        </is>
      </c>
      <c r="E211" s="5" t="inlineStr">
        <is>
          <t>71.000,00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=HYPERLINK("https://www.leilaoonline.com.br/lote/detalhe/288662", "35400")</f>
      </c>
      <c r="B212" s="4" t="s">
        <f>=HYPERLINK("https://www.leilaoonline.com.br/lote/detalhe/288662", " SEMI REBOQUE RANDON SRCA CA - ANO 2007/2007 - AZUL - FR4697 - LOC. LAGOA DA PRATA")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16.000,00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=HYPERLINK("https://www.leilaoonline.com.br/lote/detalhe/288663", "35401")</f>
      </c>
      <c r="B213" s="4" t="s">
        <f>=HYPERLINK("https://www.leilaoonline.com.br/lote/detalhe/288663", " REBOQUE RANDON SP RQ CA - ANO 2011/2011 - AZUL - FR4042 - LOC. LAGOA DA PRATA")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=HYPERLINK("https://www.leilaoonline.com.br/lote/detalhe/288659", "35402")</f>
      </c>
      <c r="B214" s="4" t="s">
        <f>=HYPERLINK("https://www.leilaoonline.com.br/lote/detalhe/288659", " REBOQUE RANDON SP RQ CA - ANO 2011/2011 - AZUL - FR4043 - LOC. LAGOA DA PRATA")</f>
      </c>
      <c r="C214" s="4" t="inlineStr">
        <is>
          <t>Não vendido</t>
        </is>
      </c>
      <c r="D214" s="4" t="inlineStr">
        <is>
          <t>2</t>
        </is>
      </c>
      <c r="E214" s="5" t="inlineStr">
        <is>
          <t>21.000,00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=HYPERLINK("https://www.leilaoonline.com.br/lote/detalhe/288664", "35403")</f>
      </c>
      <c r="B215" s="4" t="s">
        <f>=HYPERLINK("https://www.leilaoonline.com.br/lote/detalhe/288664", " SUCATA DE CAMINHÃO 1718 COM MUNCK - ANO 2011 - FR8801056 - (VENDA SEM DOCUMENTO) - LOC. LAGOA DA PRATA")</f>
      </c>
      <c r="C215" s="4" t="inlineStr">
        <is>
          <t>Vendido</t>
        </is>
      </c>
      <c r="D215" s="4" t="inlineStr">
        <is>
          <t>111</t>
        </is>
      </c>
      <c r="E215" s="5" t="inlineStr">
        <is>
          <t>82.500,00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=HYPERLINK("https://www.leilaoonline.com.br/lote/detalhe/288657", "35405")</f>
      </c>
      <c r="B216" s="4" t="s">
        <f>=HYPERLINK("https://www.leilaoonline.com.br/lote/detalhe/288657", "VEJA VÍDEO!! PULVERIZADOR AUTOPROPELIDO JOHN DEERE M4025 - ANO 2019 - FR8005056 - LOC. LAGOA DA PRATA")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350.000,00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=HYPERLINK("https://www.leilaoonline.com.br/lote/detalhe/288660", "35406")</f>
      </c>
      <c r="B217" s="4" t="s">
        <f>=HYPERLINK("https://www.leilaoonline.com.br/lote/detalhe/288660", " VEJA VÍDEO!! PULVERIZADOR AUTOPROPELIDO JOHN DEERE M4025 - ANO 2019 - FR512129 - LOC. LAGOA DA PRATA")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350.000,00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=HYPERLINK("https://www.leilaoonline.com.br/lote/detalhe/288665", "35408")</f>
      </c>
      <c r="B218" s="4" t="s">
        <f>=HYPERLINK("https://www.leilaoonline.com.br/lote/detalhe/288665", " SUCATA DE TRATOR CASE PUMA 200 4X4 - ANO 2016 - FR512049 - LOC. LAGOA DA PRATA")</f>
      </c>
      <c r="C218" s="4" t="inlineStr">
        <is>
          <t>Não vendido</t>
        </is>
      </c>
      <c r="D218" s="4" t="inlineStr">
        <is>
          <t>2</t>
        </is>
      </c>
      <c r="E218" s="5" t="inlineStr">
        <is>
          <t>2.750,00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=HYPERLINK("https://www.leilaoonline.com.br/lote/detalhe/288679", "35409")</f>
      </c>
      <c r="B219" s="4" t="s">
        <f>=HYPERLINK("https://www.leilaoonline.com.br/lote/detalhe/288679", "TRANSBORDO CIVEMASA TRIDEM 13T - ANO 2008 - FR5004805 - LOC. LAGOA DA PRATA")</f>
      </c>
      <c r="C219" s="4" t="inlineStr">
        <is>
          <t>Vendido</t>
        </is>
      </c>
      <c r="D219" s="4" t="inlineStr">
        <is>
          <t>7</t>
        </is>
      </c>
      <c r="E219" s="5" t="inlineStr">
        <is>
          <t>15.500,00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=HYPERLINK("https://www.leilaoonline.com.br/lote/detalhe/288680", "35410")</f>
      </c>
      <c r="B220" s="4" t="s">
        <f>=HYPERLINK("https://www.leilaoonline.com.br/lote/detalhe/288680", "TRANSBORDO CIVEMASA TRIDEM 13T - ANO 2008 - FR9004010 - LOC. LAGOA DA PRATA")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16.000,00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=HYPERLINK("https://www.leilaoonline.com.br/lote/detalhe/288681", "35413")</f>
      </c>
      <c r="B221" s="4" t="s">
        <f>=HYPERLINK("https://www.leilaoonline.com.br/lote/detalhe/288681", "TRANSBORDO CIVEMASA 10 TON - ANO 2009 - FR8003053 - LOC. LAGOA DA PRATA")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=HYPERLINK("https://www.leilaoonline.com.br/lote/detalhe/288682", "35414")</f>
      </c>
      <c r="B222" s="4" t="s">
        <f>=HYPERLINK("https://www.leilaoonline.com.br/lote/detalhe/288682", "TRANSBORDO CIVEMASA 10 TON - ANO 2008 - FR8003019 - LOC. LAGOA DA PRATA")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=HYPERLINK("https://www.leilaoonline.com.br/lote/detalhe/288683", "35415")</f>
      </c>
      <c r="B223" s="4" t="s">
        <f>=HYPERLINK("https://www.leilaoonline.com.br/lote/detalhe/288683", "TRANSBORDO CIVEMASA 10 TON - ANO 2008 - FR8003016/513016 - LOC. LAGOA DA PRATA")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=HYPERLINK("https://www.leilaoonline.com.br/lote/detalhe/288684", "35416")</f>
      </c>
      <c r="B224" s="4" t="s">
        <f>=HYPERLINK("https://www.leilaoonline.com.br/lote/detalhe/288684", "TRANSBORDO CIVEMASA 10 TON - ANO 2008 - FR8003010 - LOC. LAGOA DA PRATA")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=HYPERLINK("https://www.leilaoonline.com.br/lote/detalhe/288666", "35430")</f>
      </c>
      <c r="B225" s="4" t="s">
        <f>=HYPERLINK("https://www.leilaoonline.com.br/lote/detalhe/288666", " SUCATA DE CAMINHÃO MERCEDES BENZ ATEGO 2730CE (PIPA) - ANO 2023/2024 - BRANCO - (VENDA SEM DOCUMENTO) - FR472108 - LOC. LAGOA DA PRATA")</f>
      </c>
      <c r="C225" s="4" t="inlineStr">
        <is>
          <t>Vendido</t>
        </is>
      </c>
      <c r="D225" s="4" t="inlineStr">
        <is>
          <t>37</t>
        </is>
      </c>
      <c r="E225" s="5" t="inlineStr">
        <is>
          <t>46.000,00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=HYPERLINK("https://www.leilaoonline.com.br/lote/detalhe/288667", "35432")</f>
      </c>
      <c r="B226" s="4" t="s">
        <f>=HYPERLINK("https://www.leilaoonline.com.br/lote/detalhe/288667", " PLANTADORA DE CANA AUTOMÁTICA DMB - ANO 2011 - FR8003103/513103 - LOC. LAGOA DA PRATA")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=HYPERLINK("https://www.leilaoonline.com.br/lote/detalhe/288658", "35433")</f>
      </c>
      <c r="B227" s="4" t="s">
        <f>=HYPERLINK("https://www.leilaoonline.com.br/lote/detalhe/288658", " PLANTADORA DE CANA AUTOMÁTICA DMB - PAT.348808 - LOC. LAGOA DA PRATA")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2026-06-18T20:53:55.00Z</dcterms:created>
  <dc:creator>Tellks Tecnologia</dc:creator>
  <cp:revision>0</cp:revision>
</cp:coreProperties>
</file>