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• 6 TRATORES • 18 COLHEDORAS CASE E JD • 40 REBOQUES/SEMI • 3 PIERS •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=HYPERLINK("https://www.leilaoonline.com.br/lote/detalhe/303033", "1256")</f>
      </c>
      <c r="B11" s="4" t="s">
        <f>=HYPERLINK("https://www.leilaoonline.com.br/lote/detalhe/303033", " ÁREA DE VIVÊNCIA; ANO 2012. - FR14004619. - LOC. SANTA ELISA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=HYPERLINK("https://www.leilaoonline.com.br/lote/detalhe/303098", "1267")</f>
      </c>
      <c r="B12" s="4" t="s">
        <f>=HYPERLINK("https://www.leilaoonline.com.br/lote/detalhe/303098", " SEMI REBOQUE RANDONSP SRCA CA; ANO 2012/2013; CINZA. - FR121555. - LOC. VALE DO ROSÁRIO ")</f>
      </c>
      <c r="C12" s="4" t="inlineStr">
        <is>
          <t>Vendido</t>
        </is>
      </c>
      <c r="D12" s="4" t="inlineStr">
        <is>
          <t>37</t>
        </is>
      </c>
      <c r="E12" s="5" t="inlineStr">
        <is>
          <t>57.000,00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=HYPERLINK("https://www.leilaoonline.com.br/lote/detalhe/300977", "1343")</f>
      </c>
      <c r="B13" s="4" t="s">
        <f>=HYPERLINK("https://www.leilaoonline.com.br/lote/detalhe/300977", "COLHEDORA JOHN DEERE CH570. - ANO 2017 - FR360916. - (PÁTIO DESINVESTIMENTO). - LOC. PARAISO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=HYPERLINK("https://www.leilaoonline.com.br/lote/detalhe/304816", "1423")</f>
      </c>
      <c r="B14" s="4" t="s">
        <f>=HYPERLINK("https://www.leilaoonline.com.br/lote/detalhe/304816", "TRATOR CASE 260; ANO 2017. - FR116561. - LOC. BONFIM ")</f>
      </c>
      <c r="C14" s="4" t="inlineStr">
        <is>
          <t>Vendido</t>
        </is>
      </c>
      <c r="D14" s="4" t="inlineStr">
        <is>
          <t>6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=HYPERLINK("https://www.leilaoonline.com.br/lote/detalhe/303941", "1461")</f>
      </c>
      <c r="B15" s="4" t="s">
        <f>=HYPERLINK("https://www.leilaoonline.com.br/lote/detalhe/303941", "REBOQUE SOUFER CA 2E; ANO 2012/2012; CINZA. - FR164443. - (SEM NUMERAÇÃO DO CHASSI). -  LOC. CONTINENTAL ")</f>
      </c>
      <c r="C15" s="4" t="inlineStr">
        <is>
          <t>Vendido</t>
        </is>
      </c>
      <c r="D15" s="4" t="inlineStr">
        <is>
          <t>13</t>
        </is>
      </c>
      <c r="E15" s="5" t="inlineStr">
        <is>
          <t>20.500,00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=HYPERLINK("https://www.leilaoonline.com.br/lote/detalhe/304048", "1462")</f>
      </c>
      <c r="B16" s="4" t="s">
        <f>=HYPERLINK("https://www.leilaoonline.com.br/lote/detalhe/304048", "REBOQUE SOUFER CA 4E; ANO 2012/2012; CINZA. - FR164173. - ( VENDA SOMENTE PARA COMPRADORES DO ESTADO DE SÃO PAULO) - LOC. CONTINENTAL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23.100,00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=HYPERLINK("https://www.leilaoonline.com.br/lote/detalhe/304046", "1463")</f>
      </c>
      <c r="B17" s="4" t="s">
        <f>=HYPERLINK("https://www.leilaoonline.com.br/lote/detalhe/304046", "SEMI REBOQUE SOUFER CA 2E; ANO 2012/2012; CINZA. - FR164432. - (VENDA SOMENTE PARA COMPRADORES DO ESTADO DE SÃO PAULO ). - LOC. CONTINENTAL ")</f>
      </c>
      <c r="C17" s="4" t="inlineStr">
        <is>
          <t>Vendido</t>
        </is>
      </c>
      <c r="D17" s="4" t="inlineStr">
        <is>
          <t>16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=HYPERLINK("https://www.leilaoonline.com.br/lote/detalhe/304049", "1466")</f>
      </c>
      <c r="B18" s="4" t="s">
        <f>=HYPERLINK("https://www.leilaoonline.com.br/lote/detalhe/304049", "SEMI REBOQUE SOUFER CA 2E; ANO 2012/2012; CINZA. - FR164164. - (VENDA SOMENTE PARA COMPRADORES DO ESTADO DE SÃO PAULO). - LOC. CONTINENTAL")</f>
      </c>
      <c r="C18" s="4" t="inlineStr">
        <is>
          <t>Vendido</t>
        </is>
      </c>
      <c r="D18" s="4" t="inlineStr">
        <is>
          <t>22</t>
        </is>
      </c>
      <c r="E18" s="5" t="inlineStr">
        <is>
          <t>31.000,00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=HYPERLINK("https://www.leilaoonline.com.br/lote/detalhe/305183", "1618")</f>
      </c>
      <c r="B19" s="4" t="s">
        <f>=HYPERLINK("https://www.leilaoonline.com.br/lote/detalhe/305183", "IMPLEMENTO AGROMATÃO; ANO 2019; SÉRIE 301. - FR134160. - LOC. JUNQUEIRA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=HYPERLINK("https://www.leilaoonline.com.br/lote/detalhe/303444", "1636")</f>
      </c>
      <c r="B20" s="4" t="s">
        <f>=HYPERLINK("https://www.leilaoonline.com.br/lote/detalhe/303444", "CAMINHÃO VW/31.320 CNC 6X4; ANO 2010/2010; BRANCA; (TRANSBORDO). - FR88180. - PATIO CCT - LOC. GASA ")</f>
      </c>
      <c r="C20" s="4" t="inlineStr">
        <is>
          <t>Vendido</t>
        </is>
      </c>
      <c r="D20" s="4" t="inlineStr">
        <is>
          <t>99</t>
        </is>
      </c>
      <c r="E20" s="5" t="inlineStr">
        <is>
          <t>135.000,00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=HYPERLINK("https://www.leilaoonline.com.br/lote/detalhe/303445", "1641")</f>
      </c>
      <c r="B21" s="4" t="s">
        <f>=HYPERLINK("https://www.leilaoonline.com.br/lote/detalhe/303445", "CAMINHÃO VW/26.280 CRM 6X4; ANO 2014/2015; BRANCA; (ABUDO BAZUCA). -  FR91448. - PÁTIO AGRÍCOLA - LOC. UNIVALEM")</f>
      </c>
      <c r="C21" s="4" t="inlineStr">
        <is>
          <t>Vendido</t>
        </is>
      </c>
      <c r="D21" s="4" t="inlineStr">
        <is>
          <t>153</t>
        </is>
      </c>
      <c r="E21" s="5" t="inlineStr">
        <is>
          <t>284.000,00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=HYPERLINK("https://www.leilaoonline.com.br/lote/detalhe/303443", "1642")</f>
      </c>
      <c r="B22" s="4" t="s">
        <f>=HYPERLINK("https://www.leilaoonline.com.br/lote/detalhe/303443", "CAMINHÃO VW/26.280 CRM 6X4; ANO 2014/2015; BRANCA; (TRANSBORDO). - FR90955. - (PATIO CCT) LOC. GASA")</f>
      </c>
      <c r="C22" s="4" t="inlineStr">
        <is>
          <t>Vendido</t>
        </is>
      </c>
      <c r="D22" s="4" t="inlineStr">
        <is>
          <t>89</t>
        </is>
      </c>
      <c r="E22" s="5" t="inlineStr">
        <is>
          <t>128.000,00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=HYPERLINK("https://www.leilaoonline.com.br/lote/detalhe/305188", "1742")</f>
      </c>
      <c r="B23" s="4" t="s">
        <f>=HYPERLINK("https://www.leilaoonline.com.br/lote/detalhe/305188", "CARRETA BAZUCA - ADUBO; ANO 2011. - FR11003612. - LOC. VALE DO ROSÁRIO 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33.500,00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=HYPERLINK("https://www.leilaoonline.com.br/lote/detalhe/303455", "1804")</f>
      </c>
      <c r="B24" s="4" t="s">
        <f>=HYPERLINK("https://www.leilaoonline.com.br/lote/detalhe/303455", "HIDRO ROLL SUCATEADO . - FR86957. - PÁTIO MODAL - LOC. GASA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=HYPERLINK("https://www.leilaoonline.com.br/lote/detalhe/303037", "2038")</f>
      </c>
      <c r="B25" s="4" t="s">
        <f>=HYPERLINK("https://www.leilaoonline.com.br/lote/detalhe/303037", "HIDROROLL; ANO 2005. - FR14003031. - LOC. SANTA ELISA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=HYPERLINK("https://www.leilaoonline.com.br/lote/detalhe/304815", "2046")</f>
      </c>
      <c r="B26" s="4" t="s">
        <f>=HYPERLINK("https://www.leilaoonline.com.br/lote/detalhe/304815", "TRATOR CASE MX 260 MAGNUM; ANO 2017. - FR10749. - LOC. JUNQUEIRA ")</f>
      </c>
      <c r="C26" s="4" t="inlineStr">
        <is>
          <t>Vendido</t>
        </is>
      </c>
      <c r="D26" s="4" t="inlineStr">
        <is>
          <t>3</t>
        </is>
      </c>
      <c r="E26" s="5" t="inlineStr">
        <is>
          <t>85.000,00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=HYPERLINK("https://www.leilaoonline.com.br/lote/detalhe/303452", "2085")</f>
      </c>
      <c r="B27" s="4" t="s">
        <f>=HYPERLINK("https://www.leilaoonline.com.br/lote/detalhe/303452", "ESTRUTURA DE HIDROROLL SUCATEADA  APROX.100 KG ( VENDA POR KG). - PATIO INSERVIVEIS - DESTIVALE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=HYPERLINK("https://www.leilaoonline.com.br/lote/detalhe/303453", "2086")</f>
      </c>
      <c r="B28" s="4" t="s">
        <f>=HYPERLINK("https://www.leilaoonline.com.br/lote/detalhe/303453", "PEÇA INOX SUCATEADA APROX. 300 KG ( VENDA POR KG) - PATIO INSERVIVEIS - LOC. DESTIVALE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330,00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=HYPERLINK("https://www.leilaoonline.com.br/lote/detalhe/304057", "2471")</f>
      </c>
      <c r="B29" s="4" t="s">
        <f>=HYPERLINK("https://www.leilaoonline.com.br/lote/detalhe/304057", " LOTE MOBILIARIO APROX. 27 CADEIRAS, 05 MESAS, 01 ARMÁRIO E 02 DIVISÓRIAS. - (KAIZEN) LOC. COSTA PINTO")</f>
      </c>
      <c r="C29" s="4" t="inlineStr">
        <is>
          <t>Vendido</t>
        </is>
      </c>
      <c r="D29" s="4" t="inlineStr">
        <is>
          <t>2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=HYPERLINK("https://www.leilaoonline.com.br/lote/detalhe/304064", "2474")</f>
      </c>
      <c r="B30" s="4" t="s">
        <f>=HYPERLINK("https://www.leilaoonline.com.br/lote/detalhe/304064", "CAMINHÃO VW/31.320 CNC 6X4; ANO 2010/2010; BRANCA. - FR96667-FR112819. - (TRANSBORDO). - DESINVESTIMENTO - LOC. BOM RETIRO ")</f>
      </c>
      <c r="C30" s="4" t="inlineStr">
        <is>
          <t>Vendido</t>
        </is>
      </c>
      <c r="D30" s="4" t="inlineStr">
        <is>
          <t>102</t>
        </is>
      </c>
      <c r="E30" s="5" t="inlineStr">
        <is>
          <t>144.000,00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=HYPERLINK("https://www.leilaoonline.com.br/lote/detalhe/304077", "2475")</f>
      </c>
      <c r="B31" s="4" t="s">
        <f>=HYPERLINK("https://www.leilaoonline.com.br/lote/detalhe/304077", "TRATOR CASE PUMA 230 4X4; ANO 2016. - FR100024. - DESINVESTIMENTO - LOC. BOM RETIRO ")</f>
      </c>
      <c r="C31" s="4" t="inlineStr">
        <is>
          <t>Vendido</t>
        </is>
      </c>
      <c r="D31" s="4" t="inlineStr">
        <is>
          <t>42</t>
        </is>
      </c>
      <c r="E31" s="5" t="inlineStr">
        <is>
          <t>71.000,00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=HYPERLINK("https://www.leilaoonline.com.br/lote/detalhe/304056", "2477")</f>
      </c>
      <c r="B32" s="4" t="s">
        <f>=HYPERLINK("https://www.leilaoonline.com.br/lote/detalhe/304056", " LOTE DE 10 TELEVISORES COM DEFEITO, 01 CAFETEIRA E 03 FRIGOBARES. - (CFC). - LOC.COSTA PINTO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=HYPERLINK("https://www.leilaoonline.com.br/lote/detalhe/301415", "2479")</f>
      </c>
      <c r="B33" s="4" t="s">
        <f>=HYPERLINK("https://www.leilaoonline.com.br/lote/detalhe/301415", "CAMINHÃO VW/ EURO3 WORKER; ANO 2010/2010; BRANCA. - FR34110/FR37901. - (MUNCK) AUTOMOTIVO - LOC. SÃO FRANCISCO ")</f>
      </c>
      <c r="C33" s="4" t="inlineStr">
        <is>
          <t>Vendido</t>
        </is>
      </c>
      <c r="D33" s="4" t="inlineStr">
        <is>
          <t>92</t>
        </is>
      </c>
      <c r="E33" s="5" t="inlineStr">
        <is>
          <t>218.000,00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=HYPERLINK("https://www.leilaoonline.com.br/lote/detalhe/304847", "10159")</f>
      </c>
      <c r="B34" s="4" t="s">
        <f>=HYPERLINK("https://www.leilaoonline.com.br/lote/detalhe/304847", "TRANSBORDO ANTONIOSI ATA 10500; ANO 2010. - FR123788. - LOC. BONFIM")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=HYPERLINK("https://www.leilaoonline.com.br/lote/detalhe/303698", "11505")</f>
      </c>
      <c r="B35" s="4" t="s">
        <f>=HYPERLINK("https://www.leilaoonline.com.br/lote/detalhe/303698", " PLANT. CANA ATA PCP 1102; ANO 2017. - FR20285. -(APOIO). - LOC. COSTA PINTO ")</f>
      </c>
      <c r="C35" s="4" t="inlineStr">
        <is>
          <t>Vendido</t>
        </is>
      </c>
      <c r="D35" s="4" t="inlineStr">
        <is>
          <t>15</t>
        </is>
      </c>
      <c r="E35" s="5" t="inlineStr">
        <is>
          <t>37.500,00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=HYPERLINK("https://www.leilaoonline.com.br/lote/detalhe/304330", "12046")</f>
      </c>
      <c r="B36" s="4" t="s">
        <f>=HYPERLINK("https://www.leilaoonline.com.br/lote/detalhe/304330", " SULCADOR; ANO 2008. - FR4445031. - LOC. CAARAPÓ")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=HYPERLINK("https://www.leilaoonline.com.br/lote/detalhe/303512", "17075")</f>
      </c>
      <c r="B37" s="4" t="s">
        <f>=HYPERLINK("https://www.leilaoonline.com.br/lote/detalhe/303512", " COMPRESSOR DE AR PARAFUSO 1 PRESSAO 7/8 KGF/CM2 MO - PAT.169613 -(PÁTIO DE DESINVESTIMENTO) - LOC. MARACAÍ")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=HYPERLINK("https://www.leilaoonline.com.br/lote/detalhe/303219", "34083")</f>
      </c>
      <c r="B38" s="4" t="s">
        <f>=HYPERLINK("https://www.leilaoonline.com.br/lote/detalhe/303219", "EQUIPAMENTOS DE TECNOLOGIA OPERACIONAL - DIVERSOS MODELOS E MARCAS. - APROX. 88 ITENS - INTERFACE CJ JOY TRIMBLE REMAN , ANTENA COMUNICACAO TRIMBLE 2425346 BR E OUTROS - VEJA DESCRITIVO DE ITENS -  LOC. ARARAQUARA 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=HYPERLINK("https://www.leilaoonline.com.br/lote/detalhe/303220", "34084")</f>
      </c>
      <c r="B39" s="4" t="s">
        <f>=HYPERLINK("https://www.leilaoonline.com.br/lote/detalhe/303220", "EQUIPAMENTOS DE TECNOLOGIA OPERACIONAL - DIVERSOS MODELOS E MARCAS. - APROX. 35 ITENS - RADIO AG815, C.B MAG300 E OUTROS - VEJA DESCRITIVO DE ITENS -  LOC. CAARAPÓ")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=HYPERLINK("https://www.leilaoonline.com.br/lote/detalhe/303229", "34085")</f>
      </c>
      <c r="B40" s="4" t="s">
        <f>=HYPERLINK("https://www.leilaoonline.com.br/lote/detalhe/303229", "EQUIPAMENTOS DE TECNOLOGIA OPERACIONAL - DIVERSOS MODELOS E MARCAS. - APROX. 03 ITENS  - CONTROLADOR JD 0631356771 REMAN - VEJA DESCRITIVO DE ITENS -  LOC. CONTINENTAL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=HYPERLINK("https://www.leilaoonline.com.br/lote/detalhe/303222", "34086")</f>
      </c>
      <c r="B41" s="4" t="s">
        <f>=HYPERLINK("https://www.leilaoonline.com.br/lote/detalhe/303222", "EQUIPAMENTOS DE TECNOLOGIA OPERACIONAL - DIVERSOS MODELOS E MARCAS. - APROX. 144 ITENS - ANTENA ONMINI, MODULO SEED MONITORING FIELD IQ EXT  E OUTROS - VEJA DESCRITIVO DE ITENS -  LOC. IPAUSSU")</f>
      </c>
      <c r="C41" s="4" t="inlineStr">
        <is>
          <t>Vendido</t>
        </is>
      </c>
      <c r="D41" s="4" t="inlineStr">
        <is>
          <t>14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=HYPERLINK("https://www.leilaoonline.com.br/lote/detalhe/303223", "34087")</f>
      </c>
      <c r="B42" s="4" t="s">
        <f>=HYPERLINK("https://www.leilaoonline.com.br/lote/detalhe/303223", "EQUIPAMENTOS DE TECNOLOGIA OPERACIONAL - DIVERSOS MODELOS E MARCAS. - APROX. 109 ITENS - CARTUCHO H3, MODULO DRIVE DE EXPANSAO MAG100 E OUTROS - VEJA DESCRITIVO DE ITENS -  LOC.JUNQUEIRA ")</f>
      </c>
      <c r="C42" s="4" t="inlineStr">
        <is>
          <t>Vendido</t>
        </is>
      </c>
      <c r="D42" s="4" t="inlineStr">
        <is>
          <t>10</t>
        </is>
      </c>
      <c r="E42" s="5" t="inlineStr">
        <is>
          <t>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=HYPERLINK("https://www.leilaoonline.com.br/lote/detalhe/303224", "34088")</f>
      </c>
      <c r="B43" s="4" t="s">
        <f>=HYPERLINK("https://www.leilaoonline.com.br/lote/detalhe/303224", "EQUIPAMENTOS DE TECNOLOGIA OPERACIONAL - DIVERSOS MODELOS E MARCAS. - APROX. 323 ITENS - AG LEADER TRIMBLE, AG-715, MAG300, MODULO 3G ATIVA E OUTROS - VEJA DESCRITIVO DE ITENS -  LOC. BONFIM/LABORATÓRIO T.O")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=HYPERLINK("https://www.leilaoonline.com.br/lote/detalhe/303225", "34089")</f>
      </c>
      <c r="B44" s="4" t="s">
        <f>=HYPERLINK("https://www.leilaoonline.com.br/lote/detalhe/303225", "EQUIPAMENTOS DE TECNOLOGIA OPERACIONAL - DIVERSOS MODELOS E MARCAS. - APROX. 95 ITENS - C.B MAG300, RADIO AG815 E OUTROS - VEJA DESCRITIVO DE ITENS -  LOC. LAGOA DA PRATA ")</f>
      </c>
      <c r="C44" s="4" t="inlineStr">
        <is>
          <t>Vendido</t>
        </is>
      </c>
      <c r="D44" s="4" t="inlineStr">
        <is>
          <t>28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=HYPERLINK("https://www.leilaoonline.com.br/lote/detalhe/303227", "34091")</f>
      </c>
      <c r="B45" s="4" t="s">
        <f>=HYPERLINK("https://www.leilaoonline.com.br/lote/detalhe/303227", "EQUIPAMENTOS DE TECNOLOGIA OPERACIONAL - DIVERSOS MODELOS E MARCAS. - APROX.39 ITENS: ATIVA MARTHE 3G, CHICOTE MEGA WHIP 96100001 REMAN E OUTROS - VEJA DESCRITIVO DE ITENS -  LOC.SERRA ")</f>
      </c>
      <c r="C45" s="4" t="inlineStr">
        <is>
          <t>Vendido</t>
        </is>
      </c>
      <c r="D45" s="4" t="inlineStr">
        <is>
          <t>3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=HYPERLINK("https://www.leilaoonline.com.br/lote/detalhe/303228", "34092")</f>
      </c>
      <c r="B46" s="4" t="s">
        <f>=HYPERLINK("https://www.leilaoonline.com.br/lote/detalhe/303228", "EQUIPAMENTOS DE TECNOLOGIA OPERACIONAL - DIVERSOS MODELOS E MARCAS. - 01 ITEM - VEJA DESCRITIVO DE ITENS - LOC. VALE DO ROSÁRIO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=HYPERLINK("https://www.leilaoonline.com.br/lote/detalhe/303458", "34093")</f>
      </c>
      <c r="B47" s="4" t="s">
        <f>=HYPERLINK("https://www.leilaoonline.com.br/lote/detalhe/303458", "VOLANDEIRA APROXIMADAMENTE 2 TON. - MOENDA - LOC. UNIVALEM ")</f>
      </c>
      <c r="C47" s="4" t="inlineStr">
        <is>
          <t>Vendido</t>
        </is>
      </c>
      <c r="D47" s="4" t="inlineStr">
        <is>
          <t>3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=HYPERLINK("https://www.leilaoonline.com.br/lote/detalhe/303461", "34094")</f>
      </c>
      <c r="B48" s="4" t="s">
        <f>=HYPERLINK("https://www.leilaoonline.com.br/lote/detalhe/303461", "CALDEIRAS E GELADEIRA DE COZINHA INDUSTRIAL SUCATEADO. - RESTAURANTE - LOC. BENALCOOL 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=HYPERLINK("https://www.leilaoonline.com.br/lote/detalhe/303471", "34095")</f>
      </c>
      <c r="B49" s="4" t="s">
        <f>=HYPERLINK("https://www.leilaoonline.com.br/lote/detalhe/303471", "LOTE DE MÓVEIS E UTENSÍLIOS CONTENDO APROX. 40 CADEIRAS, 01 GELADEIRA, 02 TELEVISORES, 01 BEBEDOURO ENTRE OUTROS. - LOC. MARACAI 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=HYPERLINK("https://www.leilaoonline.com.br/lote/detalhe/303474", "34096")</f>
      </c>
      <c r="B50" s="4" t="s">
        <f>=HYPERLINK("https://www.leilaoonline.com.br/lote/detalhe/303474", "APROX. 200 PLACAS DE TROCADOR DE CALOR INOX E  02 TROCADORES DE CALOR SUCATEADO. - PT.156221. - PÁTIO EQUIP. INDUSTRIAIS - LOC. PARAGUAÇU")</f>
      </c>
      <c r="C50" s="4" t="inlineStr">
        <is>
          <t>Não vendido</t>
        </is>
      </c>
      <c r="D50" s="4" t="inlineStr">
        <is>
          <t>40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=HYPERLINK("https://www.leilaoonline.com.br/lote/detalhe/303478", "34098")</f>
      </c>
      <c r="B51" s="4" t="s">
        <f>=HYPERLINK("https://www.leilaoonline.com.br/lote/detalhe/303478", "LOTE CONTENDO APROX. 30 SUCATAS DE MOTORES ELÉTRICOS DE MÉDIO E PEQUENO PORTE. - PÁTIO EQUIP. INDUSTRIAIS - LOC. PARAGUAÇU")</f>
      </c>
      <c r="C51" s="4" t="inlineStr">
        <is>
          <t>Vendido</t>
        </is>
      </c>
      <c r="D51" s="4" t="inlineStr">
        <is>
          <t>24</t>
        </is>
      </c>
      <c r="E51" s="5" t="inlineStr">
        <is>
          <t>8.250,00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=HYPERLINK("https://www.leilaoonline.com.br/lote/detalhe/303479", "34099")</f>
      </c>
      <c r="B52" s="4" t="s">
        <f>=HYPERLINK("https://www.leilaoonline.com.br/lote/detalhe/303479", "TALHA DE 5 TON. SUCATEADA. - N/E. - PÁTIO EQUIP. INDUSTRIAIS - LOC. PARAGUAÇU")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=HYPERLINK("https://www.leilaoonline.com.br/lote/detalhe/303487", "34100")</f>
      </c>
      <c r="B53" s="4" t="s">
        <f>=HYPERLINK("https://www.leilaoonline.com.br/lote/detalhe/303487", "COMPRESSOR AR SUCATEADO. - N/E. - PÁTIO EQUIP. INDUSTRIAIS - LOC. PARAGUAÇU")</f>
      </c>
      <c r="C53" s="4" t="inlineStr">
        <is>
          <t>Vendido</t>
        </is>
      </c>
      <c r="D53" s="4" t="inlineStr">
        <is>
          <t>5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=HYPERLINK("https://www.leilaoonline.com.br/lote/detalhe/303488", "34101")</f>
      </c>
      <c r="B54" s="4" t="s">
        <f>=HYPERLINK("https://www.leilaoonline.com.br/lote/detalhe/303488", "REDUTOR SUCATEADO. - N/E. - PÁTIO EQUIP. INDUSTRIAIS - LOC.PARAGUAÇU")</f>
      </c>
      <c r="C54" s="4" t="inlineStr">
        <is>
          <t>Vendido</t>
        </is>
      </c>
      <c r="D54" s="4" t="inlineStr">
        <is>
          <t>6</t>
        </is>
      </c>
      <c r="E54" s="5" t="inlineStr">
        <is>
          <t>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=HYPERLINK("https://www.leilaoonline.com.br/lote/detalhe/303489", "34102")</f>
      </c>
      <c r="B55" s="4" t="s">
        <f>=HYPERLINK("https://www.leilaoonline.com.br/lote/detalhe/303489", "APROX. 1 TON - BORRACHAS DE ESTEIRA SUCATEADAS ( VENDA POR KG) . - S/N. - PÁTIO EQUIP. INDUSTRIAIS - LOC. PARAGUAÇU")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1.000,00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=HYPERLINK("https://www.leilaoonline.com.br/lote/detalhe/303498", "34105")</f>
      </c>
      <c r="B56" s="4" t="s">
        <f>=HYPERLINK("https://www.leilaoonline.com.br/lote/detalhe/303498", "LOTE CONTENDO 01 BOMBA DE ABASTECIMENTO E 04 LUMINÁRIAS. - LOC. POSTO SANTA CANDIDA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=HYPERLINK("https://www.leilaoonline.com.br/lote/detalhe/303513", "34106")</f>
      </c>
      <c r="B57" s="4" t="s">
        <f>=HYPERLINK("https://www.leilaoonline.com.br/lote/detalhe/303513", "FORNO RATIONAL COMBIMASTER 20GNs; 220/380 . - LOC. CAR/ PIRACICABA/SP 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=HYPERLINK("https://www.leilaoonline.com.br/lote/detalhe/303938", "34107")</f>
      </c>
      <c r="B58" s="4" t="s">
        <f>=HYPERLINK("https://www.leilaoonline.com.br/lote/detalhe/303938", "PEÇAS PARA MÁQUINAS E EQUIPAMENTOS AGRÍCOLAS APROX. 568 ITENS DIVERSOS: CABO TRIMBLE 54618 REMAN; MOTOR CASE 84155073 REMAN E OUTROS - VEJA DESCRITIVO DE ITENS. - LOC. PARAISO ")</f>
      </c>
      <c r="C58" s="4" t="inlineStr">
        <is>
          <t>Vendido</t>
        </is>
      </c>
      <c r="D58" s="4" t="inlineStr">
        <is>
          <t>9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=HYPERLINK("https://www.leilaoonline.com.br/lote/detalhe/303939", "34108")</f>
      </c>
      <c r="B59" s="4" t="s">
        <f>=HYPERLINK("https://www.leilaoonline.com.br/lote/detalhe/303939", "DIVERSOS MÓVEIS E UTENSILIOS SUCATEADOS. - APROX. 2  PASTOL, 5 BEBEDOURO, 1 COFRE E 2 CATRACAS. - LOC. PARAISO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=HYPERLINK("https://www.leilaoonline.com.br/lote/detalhe/303940", "34109")</f>
      </c>
      <c r="B60" s="4" t="s">
        <f>=HYPERLINK("https://www.leilaoonline.com.br/lote/detalhe/303940", "APROX. 8 TONELADAS DE TUBOS DE EVAPORAÇÃO SUCATEADOS. - ( VENDA POR KG) . - LOC. PARAISO ")</f>
      </c>
      <c r="C60" s="4" t="inlineStr">
        <is>
          <t>Vendido</t>
        </is>
      </c>
      <c r="D60" s="4" t="inlineStr">
        <is>
          <t>16</t>
        </is>
      </c>
      <c r="E60" s="5" t="inlineStr">
        <is>
          <t>22.400,00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=HYPERLINK("https://www.leilaoonline.com.br/lote/detalhe/304080", "34110")</f>
      </c>
      <c r="B61" s="4" t="s">
        <f>=HYPERLINK("https://www.leilaoonline.com.br/lote/detalhe/304080", "LOTE CONTENDO 08 VÁLVULAS DE 8 POLEGADAS. - LOC. SANTA HELENA 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=HYPERLINK("https://www.leilaoonline.com.br/lote/detalhe/304320", "34111")</f>
      </c>
      <c r="B62" s="4" t="s">
        <f>=HYPERLINK("https://www.leilaoonline.com.br/lote/detalhe/304320", "EQUIPAMENTOS DE LABORATÓRIO, APROX. 11 ITENS DIVERSOS.- NOBREAK, AGITADOR MAGNÉTICO E OUTROS. - VEJA DESTRITIVO DE ITENS - LOC. PARAISO/BROTAS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=HYPERLINK("https://www.leilaoonline.com.br/lote/detalhe/305148", "34112")</f>
      </c>
      <c r="B63" s="4" t="s">
        <f>=HYPERLINK("https://www.leilaoonline.com.br/lote/detalhe/305148", "CAMINHÃO VW/15.180 EURO3 WORKER; ANO 2008/2008; BRANCA. - FR22065. - LOC. CAARAPÓ")</f>
      </c>
      <c r="C63" s="4" t="inlineStr">
        <is>
          <t>Vendido</t>
        </is>
      </c>
      <c r="D63" s="4" t="inlineStr">
        <is>
          <t>43</t>
        </is>
      </c>
      <c r="E63" s="5" t="inlineStr">
        <is>
          <t>72.000,00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=HYPERLINK("https://www.leilaoonline.com.br/lote/detalhe/305149", "34113")</f>
      </c>
      <c r="B64" s="4" t="s">
        <f>=HYPERLINK("https://www.leilaoonline.com.br/lote/detalhe/305149", "CAMINHÃO VW/15.180 EURO3 WORKER; ANO 2011/2012; BRANCA. - FR139294. - LOC. CAARAPÓ")</f>
      </c>
      <c r="C64" s="4" t="inlineStr">
        <is>
          <t>Vendido</t>
        </is>
      </c>
      <c r="D64" s="4" t="inlineStr">
        <is>
          <t>39</t>
        </is>
      </c>
      <c r="E64" s="5" t="inlineStr">
        <is>
          <t>71.000,00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=HYPERLINK("https://www.leilaoonline.com.br/lote/detalhe/305150", "34114")</f>
      </c>
      <c r="B65" s="4" t="s">
        <f>=HYPERLINK("https://www.leilaoonline.com.br/lote/detalhe/305150", "01 TRANSFORMADOR 1000 KVA. - N/A. - LOC. MARACAJU")</f>
      </c>
      <c r="C65" s="4" t="inlineStr">
        <is>
          <t>Vendido</t>
        </is>
      </c>
      <c r="D65" s="4" t="inlineStr">
        <is>
          <t>79</t>
        </is>
      </c>
      <c r="E65" s="5" t="inlineStr">
        <is>
          <t>38.000,00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=HYPERLINK("https://www.leilaoonline.com.br/lote/detalhe/305151", "34115")</f>
      </c>
      <c r="B66" s="4" t="s">
        <f>=HYPERLINK("https://www.leilaoonline.com.br/lote/detalhe/305151", "LOTE DE EQUIPAMENTOS DE LABORATÓRIO CONTENDO: PEÇAS DESFIBRADOR , ESTUFAS E OUTROS- VEJA DESCRITIVO DE ITENS . - LOC.PARAISO ")</f>
      </c>
      <c r="C66" s="4" t="inlineStr">
        <is>
          <t>Vendido</t>
        </is>
      </c>
      <c r="D66" s="4" t="inlineStr">
        <is>
          <t>3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=HYPERLINK("https://www.leilaoonline.com.br/lote/detalhe/305216", "34116")</f>
      </c>
      <c r="B67" s="4" t="s">
        <f>=HYPERLINK("https://www.leilaoonline.com.br/lote/detalhe/305216", "01 TANQUE DE 30M JAQUETADO. - FAB. PETRO AÇO, 01 SUMP METÁLICO FAB. PETRO AÇO. - ANO 2019. - PT.208422. - POSTO BONFIM - LOC. BONFIM ")</f>
      </c>
      <c r="C67" s="4" t="inlineStr">
        <is>
          <t>Vendido</t>
        </is>
      </c>
      <c r="D67" s="4" t="inlineStr">
        <is>
          <t>8</t>
        </is>
      </c>
      <c r="E67" s="5" t="inlineStr">
        <is>
          <t>3.750,00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=HYPERLINK("https://www.leilaoonline.com.br/lote/detalhe/305217", "34117")</f>
      </c>
      <c r="B68" s="4" t="s">
        <f>=HYPERLINK("https://www.leilaoonline.com.br/lote/detalhe/305217", "TANQUE DE 60M JAQUEADO - FAB. PETRO AÇO; ANO 2019. - PT. 208444. - POSTO LPT - LOC. LAGOA DA PRATA ")</f>
      </c>
      <c r="C68" s="4" t="inlineStr">
        <is>
          <t>Vendido</t>
        </is>
      </c>
      <c r="D68" s="4" t="inlineStr">
        <is>
          <t>8</t>
        </is>
      </c>
      <c r="E68" s="5" t="inlineStr">
        <is>
          <t>3.750,00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=HYPERLINK("https://www.leilaoonline.com.br/lote/detalhe/305274", "34118")</f>
      </c>
      <c r="B69" s="4" t="s">
        <f>=HYPERLINK("https://www.leilaoonline.com.br/lote/detalhe/305274", "PEÇAS PARA MÁQUINAS E EQUIPAMENTOS AGRÍCOLAS APROX. 140 ITENS DIVERSOS: (RADIADOR VALTRA 83627900 REMAN, VALVULA WABCO 9617232140 REMAN E OUTROS - VEJA DESCRITIVO DE ITENS. - LOC. CAARAPÓ")</f>
      </c>
      <c r="C69" s="4" t="inlineStr">
        <is>
          <t>Vendido</t>
        </is>
      </c>
      <c r="D69" s="4" t="inlineStr">
        <is>
          <t>50</t>
        </is>
      </c>
      <c r="E69" s="5" t="inlineStr">
        <is>
          <t>26.250,00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=HYPERLINK("https://www.leilaoonline.com.br/lote/detalhe/305629", "34119")</f>
      </c>
      <c r="B70" s="4" t="s">
        <f>=HYPERLINK("https://www.leilaoonline.com.br/lote/detalhe/305629", "APROX. 25 TON. DE RODETES SUCATEADOS. - (VENDA POR KG) - LOC. TARUMÃ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=HYPERLINK("https://www.leilaoonline.com.br/lote/detalhe/300976", "35017")</f>
      </c>
      <c r="B71" s="4" t="s">
        <f>=HYPERLINK("https://www.leilaoonline.com.br/lote/detalhe/300976", "COLHEDORA JOHN DEERE CH670 2L - ANO 2016 - FR101502 - LOC. BARRA")</f>
      </c>
      <c r="C71" s="4" t="inlineStr">
        <is>
          <t>Vendido</t>
        </is>
      </c>
      <c r="D71" s="4" t="inlineStr">
        <is>
          <t>4</t>
        </is>
      </c>
      <c r="E71" s="5" t="inlineStr">
        <is>
          <t>47.500,00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=HYPERLINK("https://www.leilaoonline.com.br/lote/detalhe/299349", "35079")</f>
      </c>
      <c r="B72" s="4" t="s">
        <f>=HYPERLINK("https://www.leilaoonline.com.br/lote/detalhe/299349", "TRATOR CASE MAGNUM 260 - ANO 2017 - FR20349 - LOC. SANTA CÂNDIDA  ")</f>
      </c>
      <c r="C72" s="4" t="inlineStr">
        <is>
          <t>Vendido</t>
        </is>
      </c>
      <c r="D72" s="4" t="inlineStr">
        <is>
          <t>15</t>
        </is>
      </c>
      <c r="E72" s="5" t="inlineStr">
        <is>
          <t>95.000,00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=HYPERLINK("https://www.leilaoonline.com.br/lote/detalhe/299350", "35081")</f>
      </c>
      <c r="B73" s="4" t="s">
        <f>=HYPERLINK("https://www.leilaoonline.com.br/lote/detalhe/299350", "TRATOR CASE MAGNUM 260 - ANO 2017 - FR20369 - LOC. SANTA CÂNDIDA ")</f>
      </c>
      <c r="C73" s="4" t="inlineStr">
        <is>
          <t>Vendido</t>
        </is>
      </c>
      <c r="D73" s="4" t="inlineStr">
        <is>
          <t>14</t>
        </is>
      </c>
      <c r="E73" s="5" t="inlineStr">
        <is>
          <t>92.500,00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=HYPERLINK("https://www.leilaoonline.com.br/lote/detalhe/300970", "35103")</f>
      </c>
      <c r="B74" s="4" t="s">
        <f>=HYPERLINK("https://www.leilaoonline.com.br/lote/detalhe/300970", "SULCADOR DMB; ANO 2019. - PAT.103197 - LOC. BARRA")</f>
      </c>
      <c r="C74" s="4" t="inlineStr">
        <is>
          <t>Vendido</t>
        </is>
      </c>
      <c r="D74" s="4" t="inlineStr">
        <is>
          <t>2</t>
        </is>
      </c>
      <c r="E74" s="5" t="inlineStr">
        <is>
          <t>1.250,00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=HYPERLINK("https://www.leilaoonline.com.br/lote/detalhe/300971", "35144")</f>
      </c>
      <c r="B75" s="4" t="s">
        <f>=HYPERLINK("https://www.leilaoonline.com.br/lote/detalhe/300971", "CARRETA ESP. CALCÁRIO SOLLUS - ANO 2013 - FR361708. - DESINVESTIMENTO - LOC. ARARAQUARA ")</f>
      </c>
      <c r="C75" s="4" t="inlineStr">
        <is>
          <t>Vendido</t>
        </is>
      </c>
      <c r="D75" s="4" t="inlineStr">
        <is>
          <t>18</t>
        </is>
      </c>
      <c r="E75" s="5" t="inlineStr">
        <is>
          <t>6.250,00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=HYPERLINK("https://www.leilaoonline.com.br/lote/detalhe/300972", "35160")</f>
      </c>
      <c r="B76" s="4" t="s">
        <f>=HYPERLINK("https://www.leilaoonline.com.br/lote/detalhe/300972", "TRANSBORDO SANTA IZABEL TRIDEM 13T - ANO 2014 - FR10003189 - LOC. CONTINENTAL")</f>
      </c>
      <c r="C76" s="4" t="inlineStr">
        <is>
          <t>Vendido</t>
        </is>
      </c>
      <c r="D76" s="4" t="inlineStr">
        <is>
          <t>2</t>
        </is>
      </c>
      <c r="E76" s="5" t="inlineStr">
        <is>
          <t>11.000,00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=HYPERLINK("https://www.leilaoonline.com.br/lote/detalhe/303042", "35164")</f>
      </c>
      <c r="B77" s="4" t="s">
        <f>=HYPERLINK("https://www.leilaoonline.com.br/lote/detalhe/303042", " REBOQUE RANDONSP RQ CA; ANO 2012/2013; CINZA. - FR121548. - LOC. SANTA ELISA ")</f>
      </c>
      <c r="C77" s="4" t="inlineStr">
        <is>
          <t>Vendido</t>
        </is>
      </c>
      <c r="D77" s="4" t="inlineStr">
        <is>
          <t>46</t>
        </is>
      </c>
      <c r="E77" s="5" t="inlineStr">
        <is>
          <t>68.000,00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=HYPERLINK("https://www.leilaoonline.com.br/lote/detalhe/303039", "35165")</f>
      </c>
      <c r="B78" s="4" t="s">
        <f>=HYPERLINK("https://www.leilaoonline.com.br/lote/detalhe/303039", " REBOQUE RANDONSP RQ CA; ANO 2012/2013; CINZA. - FR121583. - LOC. SANTA ELISA 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58.000,00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=HYPERLINK("https://www.leilaoonline.com.br/lote/detalhe/303038", "35175")</f>
      </c>
      <c r="B79" s="4" t="s">
        <f>=HYPERLINK("https://www.leilaoonline.com.br/lote/detalhe/303038", " ÁREA DE VIVÊNCIA; ANO 2011. - FR14003576. - LOC. SANTA ELISA 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=HYPERLINK("https://www.leilaoonline.com.br/lote/detalhe/303044", "35178")</f>
      </c>
      <c r="B80" s="4" t="s">
        <f>=HYPERLINK("https://www.leilaoonline.com.br/lote/detalhe/303044", " REBOQUE RANDONSP RQ CA; ANO 2012/2012; AZUL. - FR121537. - LOC. SANTA ELISA ")</f>
      </c>
      <c r="C80" s="4" t="inlineStr">
        <is>
          <t>Não vendido</t>
        </is>
      </c>
      <c r="D80" s="4" t="inlineStr">
        <is>
          <t>36</t>
        </is>
      </c>
      <c r="E80" s="5" t="inlineStr">
        <is>
          <t>55.000,00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=HYPERLINK("https://www.leilaoonline.com.br/lote/detalhe/303050", "35179")</f>
      </c>
      <c r="B81" s="4" t="s">
        <f>=HYPERLINK("https://www.leilaoonline.com.br/lote/detalhe/303050", " REBOQUE RANDONSP RQ CA; ANO 2012/2012; AZUL. - FR121528. - LOC. SANTA ELISA ")</f>
      </c>
      <c r="C81" s="4" t="inlineStr">
        <is>
          <t>Não vendido</t>
        </is>
      </c>
      <c r="D81" s="4" t="inlineStr">
        <is>
          <t>44</t>
        </is>
      </c>
      <c r="E81" s="5" t="inlineStr">
        <is>
          <t>63.000,00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=HYPERLINK("https://www.leilaoonline.com.br/lote/detalhe/304060", "35197")</f>
      </c>
      <c r="B82" s="4" t="s">
        <f>=HYPERLINK("https://www.leilaoonline.com.br/lote/detalhe/304060", "COLHEDORA CASE A 8810 1L - ANO 2019 - FR14002161 - LOC. SANTA ELISA")</f>
      </c>
      <c r="C82" s="4" t="inlineStr">
        <is>
          <t>Vendido</t>
        </is>
      </c>
      <c r="D82" s="4" t="inlineStr">
        <is>
          <t>34</t>
        </is>
      </c>
      <c r="E82" s="5" t="inlineStr">
        <is>
          <t>162.500,00</t>
        </is>
      </c>
      <c r="F82" s="4" t="inlineStr">
        <is>
          <t>2500.00</t>
        </is>
      </c>
    </row>
    <row collapsed="false" customFormat="false" customHeight="false" hidden="false" ht="12.1" outlineLevel="0" r="83">
      <c r="A83" s="5" t="s">
        <f>=HYPERLINK("https://www.leilaoonline.com.br/lote/detalhe/304812", "35223")</f>
      </c>
      <c r="B83" s="4" t="s">
        <f>=HYPERLINK("https://www.leilaoonline.com.br/lote/detalhe/304812", "HIDROROLL; ANO 2005. - FR14003026. - LOC. SANTA ELISA ")</f>
      </c>
      <c r="C83" s="4" t="inlineStr">
        <is>
          <t>Vendido</t>
        </is>
      </c>
      <c r="D83" s="4" t="inlineStr">
        <is>
          <t>3</t>
        </is>
      </c>
      <c r="E83" s="5" t="inlineStr">
        <is>
          <t>5.500,00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=HYPERLINK("https://www.leilaoonline.com.br/lote/detalhe/304811", "35224")</f>
      </c>
      <c r="B84" s="4" t="s">
        <f>=HYPERLINK("https://www.leilaoonline.com.br/lote/detalhe/304811", "GRADE DESTORROADORA TATU; ANO 1999. - FR10003066. - LOC. SANTA ELISA")</f>
      </c>
      <c r="C84" s="4" t="inlineStr">
        <is>
          <t>Vendido</t>
        </is>
      </c>
      <c r="D84" s="4" t="inlineStr">
        <is>
          <t>44</t>
        </is>
      </c>
      <c r="E84" s="5" t="inlineStr">
        <is>
          <t>20.500,00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=HYPERLINK("https://www.leilaoonline.com.br/lote/detalhe/304810", "35225")</f>
      </c>
      <c r="B85" s="4" t="s">
        <f>=HYPERLINK("https://www.leilaoonline.com.br/lote/detalhe/304810", "SULCADOR 2 LIN. CIVEMASA; ANO 2019. - FR57428. - LOC. SANTA ELISA")</f>
      </c>
      <c r="C85" s="4" t="inlineStr">
        <is>
          <t>Não vendido</t>
        </is>
      </c>
      <c r="D85" s="4" t="inlineStr">
        <is>
          <t>23</t>
        </is>
      </c>
      <c r="E85" s="5" t="inlineStr">
        <is>
          <t>12.500,00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=HYPERLINK("https://www.leilaoonline.com.br/lote/detalhe/304809", "35226")</f>
      </c>
      <c r="B86" s="4" t="s">
        <f>=HYPERLINK("https://www.leilaoonline.com.br/lote/detalhe/304809", "SULCADOR 2 LIN.CIVEMASA; ANO 2019. - FR134135. - LOC. SANTA ELISA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=HYPERLINK("https://www.leilaoonline.com.br/lote/detalhe/304808", "35227")</f>
      </c>
      <c r="B87" s="4" t="s">
        <f>=HYPERLINK("https://www.leilaoonline.com.br/lote/detalhe/304808", "CARROCERIA TANQUE GASCOM 15.000L. - N/E. - LOC. SANTA ELISA")</f>
      </c>
      <c r="C87" s="4" t="inlineStr">
        <is>
          <t>Vendido</t>
        </is>
      </c>
      <c r="D87" s="4" t="inlineStr">
        <is>
          <t>47</t>
        </is>
      </c>
      <c r="E87" s="5" t="inlineStr">
        <is>
          <t>42.500,00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=HYPERLINK("https://www.leilaoonline.com.br/lote/detalhe/304807", "35228")</f>
      </c>
      <c r="B88" s="4" t="s">
        <f>=HYPERLINK("https://www.leilaoonline.com.br/lote/detalhe/304807", "CARROCERIA TANQUE GASCOM 15.000L; ANO 2011. - SERIE 22546. - LOC. SANTA ELISA ")</f>
      </c>
      <c r="C88" s="4" t="inlineStr">
        <is>
          <t>Vendido</t>
        </is>
      </c>
      <c r="D88" s="4" t="inlineStr">
        <is>
          <t>69</t>
        </is>
      </c>
      <c r="E88" s="5" t="inlineStr">
        <is>
          <t>60.000,00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=HYPERLINK("https://www.leilaoonline.com.br/lote/detalhe/304814", "35229")</f>
      </c>
      <c r="B89" s="4" t="s">
        <f>=HYPERLINK("https://www.leilaoonline.com.br/lote/detalhe/304814", "TRANSBORDO SANTAL VT 10T; ANO 2011. - FR14003521. - LOC. SANTA ELISA ")</f>
      </c>
      <c r="C89" s="4" t="inlineStr">
        <is>
          <t>Vendido</t>
        </is>
      </c>
      <c r="D89" s="4" t="inlineStr">
        <is>
          <t>6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=HYPERLINK("https://www.leilaoonline.com.br/lote/detalhe/303700", "35231")</f>
      </c>
      <c r="B90" s="4" t="s">
        <f>=HYPERLINK("https://www.leilaoonline.com.br/lote/detalhe/303700", " DISTRIBUIDORA DE TORTA FILTRO ATA 1102 - ANO 2018 - FR57372 - (DESINVESTIMENTO) - LOC. BOM RETIRO")</f>
      </c>
      <c r="C90" s="4" t="inlineStr">
        <is>
          <t>Vendido</t>
        </is>
      </c>
      <c r="D90" s="4" t="inlineStr">
        <is>
          <t>10</t>
        </is>
      </c>
      <c r="E90" s="5" t="inlineStr">
        <is>
          <t>9.500,00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=HYPERLINK("https://www.leilaoonline.com.br/lote/detalhe/300964", "35316")</f>
      </c>
      <c r="B91" s="4" t="s">
        <f>=HYPERLINK("https://www.leilaoonline.com.br/lote/detalhe/300964", "TRANSBORDO SANTA IZABEL, MOD.TRSI 15000 - ANO 2013 - FR11003711. - LOC. VALE DO ROSÁRIO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=HYPERLINK("https://www.leilaoonline.com.br/lote/detalhe/300965", "35318")</f>
      </c>
      <c r="B92" s="4" t="s">
        <f>=HYPERLINK("https://www.leilaoonline.com.br/lote/detalhe/300965", "TRANSBORDO SANTA IZABEL TRIDEM 13T - ANO 2013 - FR11003682. - LOC. VALE DO ROSÁRIO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=HYPERLINK("https://www.leilaoonline.com.br/lote/detalhe/300966", "35330")</f>
      </c>
      <c r="B93" s="4" t="s">
        <f>=HYPERLINK("https://www.leilaoonline.com.br/lote/detalhe/300966", "HIDRO ROLL FERTIRRIGACAO MCA IRRIGABRASIL; ANO 2012. - TURBOMAQ 2012 - FR11003641. - LOC. VALE DO ROSÁRIO ")</f>
      </c>
      <c r="C93" s="4" t="inlineStr">
        <is>
          <t>Vendido</t>
        </is>
      </c>
      <c r="D93" s="4" t="inlineStr">
        <is>
          <t>19</t>
        </is>
      </c>
      <c r="E93" s="5" t="inlineStr">
        <is>
          <t>23.000,00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=HYPERLINK("https://www.leilaoonline.com.br/lote/detalhe/304061", "35350")</f>
      </c>
      <c r="B94" s="4" t="s">
        <f>=HYPERLINK("https://www.leilaoonline.com.br/lote/detalhe/304061", " CAMINHÃO VOLKSWAGEN EURO3 WORKER; ANO 2011/2012; BRANCA. - FR96652. - (VENDA SEM MOTOR) -  LOC. JUNQUEIRA")</f>
      </c>
      <c r="C94" s="4" t="inlineStr">
        <is>
          <t>Vendido</t>
        </is>
      </c>
      <c r="D94" s="4" t="inlineStr">
        <is>
          <t>25</t>
        </is>
      </c>
      <c r="E94" s="5" t="inlineStr">
        <is>
          <t>44.000,00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=HYPERLINK("https://www.leilaoonline.com.br/lote/detalhe/304813", "35361")</f>
      </c>
      <c r="B95" s="4" t="s">
        <f>=HYPERLINK("https://www.leilaoonline.com.br/lote/detalhe/304813", "TRANSBORDO CIVEMASA TRIDEN 13T; ANO 2006. - FR4004107. - LOC. SANTA ELISA ")</f>
      </c>
      <c r="C95" s="4" t="inlineStr">
        <is>
          <t>Vendido</t>
        </is>
      </c>
      <c r="D95" s="4" t="inlineStr">
        <is>
          <t>13</t>
        </is>
      </c>
      <c r="E95" s="5" t="inlineStr">
        <is>
          <t>21.500,00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=HYPERLINK("https://www.leilaoonline.com.br/lote/detalhe/305186", "35362")</f>
      </c>
      <c r="B96" s="4" t="s">
        <f>=HYPERLINK("https://www.leilaoonline.com.br/lote/detalhe/305186", "CARROCERIA MANUTENÇÃO DE PNEUS. - N/E. - LOC. VALE DO ROSÁRIO ")</f>
      </c>
      <c r="C96" s="4" t="inlineStr">
        <is>
          <t>Vendido</t>
        </is>
      </c>
      <c r="D96" s="4" t="inlineStr">
        <is>
          <t>23</t>
        </is>
      </c>
      <c r="E96" s="5" t="inlineStr">
        <is>
          <t>13.000,00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=HYPERLINK("https://www.leilaoonline.com.br/lote/detalhe/303695", "35363")</f>
      </c>
      <c r="B97" s="4" t="s">
        <f>=HYPERLINK("https://www.leilaoonline.com.br/lote/detalhe/303695", "TRANSBORDO STA IZABEL TRIDEM 13T; ANO 2013. - FR11003729. - LOC. VALE DO ROSÁRIO ")</f>
      </c>
      <c r="C97" s="4" t="inlineStr">
        <is>
          <t>Vendido</t>
        </is>
      </c>
      <c r="D97" s="4" t="inlineStr">
        <is>
          <t>42</t>
        </is>
      </c>
      <c r="E97" s="5" t="inlineStr">
        <is>
          <t>41.500,00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=HYPERLINK("https://www.leilaoonline.com.br/lote/detalhe/303696", "35364")</f>
      </c>
      <c r="B98" s="4" t="s">
        <f>=HYPERLINK("https://www.leilaoonline.com.br/lote/detalhe/303696", "TRANSBORDO STA IZABEL TRIDEM 13T; ANO 2014. - FR11003009. - LOC. VALE DO ROSÁRIO ")</f>
      </c>
      <c r="C98" s="4" t="inlineStr">
        <is>
          <t>Vendido</t>
        </is>
      </c>
      <c r="D98" s="4" t="inlineStr">
        <is>
          <t>29</t>
        </is>
      </c>
      <c r="E98" s="5" t="inlineStr">
        <is>
          <t>37.500,00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=HYPERLINK("https://www.leilaoonline.com.br/lote/detalhe/304806", "35366")</f>
      </c>
      <c r="B99" s="4" t="s">
        <f>=HYPERLINK("https://www.leilaoonline.com.br/lote/detalhe/304806", "SEMI REBOQUE RODOFORT SRR PL; ANO 2006/2006; AZUL. - FR10004001. - LOC. SANTA ELISA ")</f>
      </c>
      <c r="C99" s="4" t="inlineStr">
        <is>
          <t>Não vendido</t>
        </is>
      </c>
      <c r="D99" s="4" t="inlineStr">
        <is>
          <t>63</t>
        </is>
      </c>
      <c r="E99" s="5" t="inlineStr">
        <is>
          <t>83.000,00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=HYPERLINK("https://www.leilaoonline.com.br/lote/detalhe/304805", "35367")</f>
      </c>
      <c r="B100" s="4" t="s">
        <f>=HYPERLINK("https://www.leilaoonline.com.br/lote/detalhe/304805", "SEMI REBOQUE RANDONSP SRCA CA; ANO 2013/2013; CINZA. - FR121560. - (VENDA SOMENTE PARA COMPRADORES DO ESTADO DE SÃO PAULO). - LOC. SANTA ELISA ")</f>
      </c>
      <c r="C100" s="4" t="inlineStr">
        <is>
          <t>Não vendido</t>
        </is>
      </c>
      <c r="D100" s="4" t="inlineStr">
        <is>
          <t>31</t>
        </is>
      </c>
      <c r="E100" s="5" t="inlineStr">
        <is>
          <t>71.000,00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=HYPERLINK("https://www.leilaoonline.com.br/lote/detalhe/305187", "35368")</f>
      </c>
      <c r="B101" s="4" t="s">
        <f>=HYPERLINK("https://www.leilaoonline.com.br/lote/detalhe/305187", "COMPRESSOR WAYNE. - N/E. - LOC. VALE DO ROSÁRIO 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=HYPERLINK("https://www.leilaoonline.com.br/lote/detalhe/320049", "35388")</f>
      </c>
      <c r="B102" s="4" t="s">
        <f>=HYPERLINK("https://www.leilaoonline.com.br/lote/detalhe/320049", "SEMI-REBOQUE VINHAÇA SERGOMEL VINHAÇA 10 M; ANO 2014/2014; CINZA. - FR140501. - LOC. SANTA ELISA")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=HYPERLINK("https://www.leilaoonline.com.br/lote/detalhe/300968", "35416")</f>
      </c>
      <c r="B103" s="4" t="s">
        <f>=HYPERLINK("https://www.leilaoonline.com.br/lote/detalhe/300968", "TRANSBORDO CIVEMASA 10 TON - ANO 2008 - FR8003010 - LOC. LAGOA DA PRATA")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=HYPERLINK("https://www.leilaoonline.com.br/lote/detalhe/305636", "35441")</f>
      </c>
      <c r="B104" s="4" t="s">
        <f>=HYPERLINK("https://www.leilaoonline.com.br/lote/detalhe/305636", " TRATOR JOHN DEERE 7225J; ANO 2016. - FR12343. -(PÁTIO DESINVESTIMENTO). - LOC. MUNDIAL ")</f>
      </c>
      <c r="C104" s="4" t="inlineStr">
        <is>
          <t>Vendido</t>
        </is>
      </c>
      <c r="D104" s="4" t="inlineStr">
        <is>
          <t>46</t>
        </is>
      </c>
      <c r="E104" s="5" t="inlineStr">
        <is>
          <t>75.000,00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=HYPERLINK("https://www.leilaoonline.com.br/lote/detalhe/304058", "35452")</f>
      </c>
      <c r="B105" s="4" t="s">
        <f>=HYPERLINK("https://www.leilaoonline.com.br/lote/detalhe/304058", " CARRETA ABRIGO SUCATEADA FAB. PRÓPRIA. - S/FR. - (AREA EXTERNA - PÁTIO VINHAÇA) - LOC. BENALCOOL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=HYPERLINK("https://www.leilaoonline.com.br/lote/detalhe/299368", "35457")</f>
      </c>
      <c r="B106" s="4" t="s">
        <f>=HYPERLINK("https://www.leilaoonline.com.br/lote/detalhe/299368", " TRANSBORDO SMR 10500 10T; ANO 2009. - FR55040. - (DESINVESTIMENTO) - LOC. BOM RETIRO 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13.000,00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=HYPERLINK("https://www.leilaoonline.com.br/lote/detalhe/299367", "35459")</f>
      </c>
      <c r="B107" s="4" t="s">
        <f>=HYPERLINK("https://www.leilaoonline.com.br/lote/detalhe/299367", " TRANSBORDO SMR 10500 10T; ANO 2007. - FR38321. - ( DESINVESTIMENTO) - LOC. BOM RETIRO 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12.000,00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=HYPERLINK("https://www.leilaoonline.com.br/lote/detalhe/299370", "35461")</f>
      </c>
      <c r="B108" s="4" t="s">
        <f>=HYPERLINK("https://www.leilaoonline.com.br/lote/detalhe/299370", " TRANSBORDO SMR 10500 10T; ANO 2007. - FR38317. - (DESINVESTIMENTO) LOC. BOM RETIRO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=HYPERLINK("https://www.leilaoonline.com.br/lote/detalhe/299365", "35468")</f>
      </c>
      <c r="B109" s="4" t="s">
        <f>=HYPERLINK("https://www.leilaoonline.com.br/lote/detalhe/299365", " DISTRIBUIDOR TORTA FILT 5,7M³ 40000KG/HA; ANO 2015. - FR67185. - (AGRÍCOLA)-  LOC. RAFARD")</f>
      </c>
      <c r="C109" s="4" t="inlineStr">
        <is>
          <t>Não vendido</t>
        </is>
      </c>
      <c r="D109" s="4" t="inlineStr">
        <is>
          <t>16</t>
        </is>
      </c>
      <c r="E109" s="5" t="inlineStr">
        <is>
          <t>17.000,00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=HYPERLINK("https://www.leilaoonline.com.br/lote/detalhe/303699", "35469")</f>
      </c>
      <c r="B110" s="4" t="s">
        <f>=HYPERLINK("https://www.leilaoonline.com.br/lote/detalhe/303699", " DISTRIB. TORTA DE FILTRO 2L; ANO 2015. - FR67187. - (Agricola) LOC. RAFARD")</f>
      </c>
      <c r="C110" s="4" t="inlineStr">
        <is>
          <t>Não vendido</t>
        </is>
      </c>
      <c r="D110" s="4" t="inlineStr">
        <is>
          <t>16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=HYPERLINK("https://www.leilaoonline.com.br/lote/detalhe/304042", "35473")</f>
      </c>
      <c r="B111" s="4" t="s">
        <f>=HYPERLINK("https://www.leilaoonline.com.br/lote/detalhe/304042", "DISTR. DE TORTA DE FILTRO 2L; ANO 2015. - FR67184. - (AGRÍCOLA) - LOC. RAFARD ")</f>
      </c>
      <c r="C111" s="4" t="inlineStr">
        <is>
          <t>Vendido</t>
        </is>
      </c>
      <c r="D111" s="4" t="inlineStr">
        <is>
          <t>6</t>
        </is>
      </c>
      <c r="E111" s="5" t="inlineStr">
        <is>
          <t>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=HYPERLINK("https://www.leilaoonline.com.br/lote/detalhe/304043", "35474")</f>
      </c>
      <c r="B112" s="4" t="s">
        <f>=HYPERLINK("https://www.leilaoonline.com.br/lote/detalhe/304043", "CARRETA CALCARIO SPANDER; ANO 2012. - FR37957. - (AGRÍCOLA) - LOC. RAFARD")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=HYPERLINK("https://www.leilaoonline.com.br/lote/detalhe/303705", "35478")</f>
      </c>
      <c r="B113" s="4" t="s">
        <f>=HYPERLINK("https://www.leilaoonline.com.br/lote/detalhe/303705", " FURADEIRA DE COLUNA SCHURLZ FSC32P. - (DESINVESTIMENTO) LOC. RAFARD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=HYPERLINK("https://www.leilaoonline.com.br/lote/detalhe/303702", "35486")</f>
      </c>
      <c r="B114" s="4" t="s">
        <f>=HYPERLINK("https://www.leilaoonline.com.br/lote/detalhe/303702", " DISTRIBUIDOR TORTA FILTRO ATA1102; ANO 2018. - FR57369. - (AUTOMOTIVO) LOC. SÃO FRANCISCO")</f>
      </c>
      <c r="C114" s="4" t="inlineStr">
        <is>
          <t>Vendido</t>
        </is>
      </c>
      <c r="D114" s="4" t="inlineStr">
        <is>
          <t>18</t>
        </is>
      </c>
      <c r="E114" s="5" t="inlineStr">
        <is>
          <t>12.000,00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=HYPERLINK("https://www.leilaoonline.com.br/lote/detalhe/299369", "35494")</f>
      </c>
      <c r="B115" s="4" t="s">
        <f>=HYPERLINK("https://www.leilaoonline.com.br/lote/detalhe/299369", "CARRETA ESP. CALC. SOLLUS; ANO 2006. - FR134003. - ( VINHAÇA CONCENTRADA) LOC.COSTA PINTO ")</f>
      </c>
      <c r="C115" s="4" t="inlineStr">
        <is>
          <t>Vendido</t>
        </is>
      </c>
      <c r="D115" s="4" t="inlineStr">
        <is>
          <t>35</t>
        </is>
      </c>
      <c r="E115" s="5" t="inlineStr">
        <is>
          <t>17.000,00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=HYPERLINK("https://www.leilaoonline.com.br/lote/detalhe/299371", "35495")</f>
      </c>
      <c r="B116" s="4" t="s">
        <f>=HYPERLINK("https://www.leilaoonline.com.br/lote/detalhe/299371", "CARRETA ESP. CALC. SOLLUS; ANO 2012. - FR57312. - ( VINHAÇA CONCENTRADA) - LOC.COSTA PINTO 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4.250,00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=HYPERLINK("https://www.leilaoonline.com.br/lote/detalhe/303703", "35496")</f>
      </c>
      <c r="B117" s="4" t="s">
        <f>=HYPERLINK("https://www.leilaoonline.com.br/lote/detalhe/303703", " CARRETA DIS. TORTA SPANDER; ANO 2011. - FR67162. - ( VINHAÇA CONCENTRADA) - LOC.COSTA PINTO 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=HYPERLINK("https://www.leilaoonline.com.br/lote/detalhe/299348", "35556")</f>
      </c>
      <c r="B118" s="4" t="s">
        <f>=HYPERLINK("https://www.leilaoonline.com.br/lote/detalhe/299348", "COLHEDORA JOHN DEERE 3522; ANO 2014. - FR91515. - (PÁTIO PLANTIO) - LOC. GASA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=HYPERLINK("https://www.leilaoonline.com.br/lote/detalhe/299342", "35560")</f>
      </c>
      <c r="B119" s="4" t="s">
        <f>=HYPERLINK("https://www.leilaoonline.com.br/lote/detalhe/299342", "TRATOR CASE MX 260 MAGNUM 4X4; ANO 2017. - FR112218. - (PÁTIO DESINVESTIMENTO) - LOC. GASA 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92.500,00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=HYPERLINK("https://www.leilaoonline.com.br/lote/detalhe/303450", "35566")</f>
      </c>
      <c r="B120" s="4" t="s">
        <f>=HYPERLINK("https://www.leilaoonline.com.br/lote/detalhe/303450", "BOBINA DE CABO DE COBRE 3 VIAS - APROX. 30 KG. - (VENDA POR KG). - PATIO DESINVESTIMENTO - LOC. GASA")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150,00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=HYPERLINK("https://www.leilaoonline.com.br/lote/detalhe/303451", "35567")</f>
      </c>
      <c r="B121" s="4" t="s">
        <f>=HYPERLINK("https://www.leilaoonline.com.br/lote/detalhe/303451", "ESTEIRA DE COLHEDORA SUCATEADA  APROX. 4 TON. ( VENDA POR KG). - PATIO DESINVESTIMENTO - LOC. GASA")</f>
      </c>
      <c r="C121" s="4" t="inlineStr">
        <is>
          <t>Vendido</t>
        </is>
      </c>
      <c r="D121" s="4" t="inlineStr">
        <is>
          <t>7</t>
        </is>
      </c>
      <c r="E121" s="5" t="inlineStr">
        <is>
          <t>6.000,00</t>
        </is>
      </c>
      <c r="F121" s="4" t="inlineStr">
        <is>
          <t>0.10</t>
        </is>
      </c>
    </row>
    <row collapsed="false" customFormat="false" customHeight="false" hidden="false" ht="12.1" outlineLevel="0" r="122">
      <c r="A122" s="5" t="s">
        <f>=HYPERLINK("https://www.leilaoonline.com.br/lote/detalhe/303447", "35568")</f>
      </c>
      <c r="B122" s="4" t="s">
        <f>=HYPERLINK("https://www.leilaoonline.com.br/lote/detalhe/303447", "MOTO BOMBA; ANO 2010. - FR164842. - PATIO MODAL - LOC. GASA ")</f>
      </c>
      <c r="C122" s="4" t="inlineStr">
        <is>
          <t>Vendido</t>
        </is>
      </c>
      <c r="D122" s="4" t="inlineStr">
        <is>
          <t>22</t>
        </is>
      </c>
      <c r="E122" s="5" t="inlineStr">
        <is>
          <t>15.500,00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=HYPERLINK("https://www.leilaoonline.com.br/lote/detalhe/303448", "35569")</f>
      </c>
      <c r="B123" s="4" t="s">
        <f>=HYPERLINK("https://www.leilaoonline.com.br/lote/detalhe/303448", "HIDRO ROLL; ANO 2008. - FR164837. - OFICINA MANUTENÇÃO - LOC. GASA")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=HYPERLINK("https://www.leilaoonline.com.br/lote/detalhe/303454", "35570")</f>
      </c>
      <c r="B124" s="4" t="s">
        <f>=HYPERLINK("https://www.leilaoonline.com.br/lote/detalhe/303454", "TRATOR PNEU SUCATEADO; ANO 2018. - FR49640. - PATIO DESINVESTIMENTO - LOC. DESTIVALE ")</f>
      </c>
      <c r="C124" s="4" t="inlineStr">
        <is>
          <t>Vendido</t>
        </is>
      </c>
      <c r="D124" s="4" t="inlineStr">
        <is>
          <t>26</t>
        </is>
      </c>
      <c r="E124" s="5" t="inlineStr">
        <is>
          <t>16.500,00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=HYPERLINK("https://www.leilaoonline.com.br/lote/detalhe/303459", "35571")</f>
      </c>
      <c r="B125" s="4" t="s">
        <f>=HYPERLINK("https://www.leilaoonline.com.br/lote/detalhe/303459", "LOTE CONTENDO SUCATA DE APROX. 60 MOTORES ELÉTRICOS DE MÉDIO E PEQUENO PORTE. - S/N. - PÁTIO EQUIP. INDUSTRIAIS - LOC. MARACAI ")</f>
      </c>
      <c r="C125" s="4" t="inlineStr">
        <is>
          <t>Vendido</t>
        </is>
      </c>
      <c r="D125" s="4" t="inlineStr">
        <is>
          <t>127</t>
        </is>
      </c>
      <c r="E125" s="5" t="inlineStr">
        <is>
          <t>102.000,00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=HYPERLINK("https://www.leilaoonline.com.br/lote/detalhe/303460", "35572")</f>
      </c>
      <c r="B126" s="4" t="s">
        <f>=HYPERLINK("https://www.leilaoonline.com.br/lote/detalhe/303460", "APROX. 100 PLACAS DE TROCADOR DE CALOR INOX. - S/N - PÁTIO EQUIP. INDUSTRIAIS - LOC. MARACAI")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=HYPERLINK("https://www.leilaoonline.com.br/lote/detalhe/303463", "35577")</f>
      </c>
      <c r="B127" s="4" t="s">
        <f>=HYPERLINK("https://www.leilaoonline.com.br/lote/detalhe/303463", "CAMINHÃO VOLVO/N10 TURBO II; ANO 1988/1988; VERMELHA. - FR240015. - INDUSTRIA - LOC. MARACAI ")</f>
      </c>
      <c r="C127" s="4" t="inlineStr">
        <is>
          <t>Vendido</t>
        </is>
      </c>
      <c r="D127" s="4" t="inlineStr">
        <is>
          <t>77</t>
        </is>
      </c>
      <c r="E127" s="5" t="inlineStr">
        <is>
          <t>94.000,00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=HYPERLINK("https://www.leilaoonline.com.br/lote/detalhe/303464", "35578")</f>
      </c>
      <c r="B128" s="4" t="s">
        <f>=HYPERLINK("https://www.leilaoonline.com.br/lote/detalhe/303464", "ESTUFA DE ELETROUDOS. - N/E. - DEPÓSITO SETOR CIVIL - LOC. MARACAI 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=HYPERLINK("https://www.leilaoonline.com.br/lote/detalhe/303446", "35580")</f>
      </c>
      <c r="B129" s="4" t="s">
        <f>=HYPERLINK("https://www.leilaoonline.com.br/lote/detalhe/303446", "COLHEDORA CANA JHON DEERE 3522; ANO 2014. - FR91516. - PATIO DESINVESTIMENTO - LOC. DESTIVALE ")</f>
      </c>
      <c r="C129" s="4" t="inlineStr">
        <is>
          <t>Vendido</t>
        </is>
      </c>
      <c r="D129" s="4" t="inlineStr">
        <is>
          <t>8</t>
        </is>
      </c>
      <c r="E129" s="5" t="inlineStr">
        <is>
          <t>27.000,00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=HYPERLINK("https://www.leilaoonline.com.br/lote/detalhe/303449", "35581")</f>
      </c>
      <c r="B130" s="4" t="s">
        <f>=HYPERLINK("https://www.leilaoonline.com.br/lote/detalhe/303449", "ENXADA ROT. L CH3470DT 48L; ANO 2014. - FR91496. - PÀTIO AGRÍCOLA - LOC.DESTIVALE  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2.800,00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=HYPERLINK("https://www.leilaoonline.com.br/lote/detalhe/299352", "35586")</f>
      </c>
      <c r="B131" s="4" t="s">
        <f>=HYPERLINK("https://www.leilaoonline.com.br/lote/detalhe/299352", " TRANSBORDO ATA 12000; ANO 2015. - FR188713. -(PATIO CCT). - LOC. GASA 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12.000,00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=HYPERLINK("https://www.leilaoonline.com.br/lote/detalhe/299351", "35587")</f>
      </c>
      <c r="B132" s="4" t="s">
        <f>=HYPERLINK("https://www.leilaoonline.com.br/lote/detalhe/299351", " TRANSBORDO ATA 12000; ANO 2015. - FR188714. -(PATIO CCT). - LOC. GASA 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13.000,00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=HYPERLINK("https://www.leilaoonline.com.br/lote/detalhe/299353", "35588")</f>
      </c>
      <c r="B133" s="4" t="s">
        <f>=HYPERLINK("https://www.leilaoonline.com.br/lote/detalhe/299353", " COLHEDORA  JOHN DEERE 3522; ANO 2015. - FR188011. -(PÁTIO DESINVESTIMENTO). - LOC. GASA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=HYPERLINK("https://www.leilaoonline.com.br/lote/detalhe/299357", "35613")</f>
      </c>
      <c r="B134" s="4" t="s">
        <f>=HYPERLINK("https://www.leilaoonline.com.br/lote/detalhe/299357", " COLHEDORA JOHN DEERE 3522; SUCATEADA. - S/FR. - LOC. SERRA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=HYPERLINK("https://www.leilaoonline.com.br/lote/detalhe/299359", "35616")</f>
      </c>
      <c r="B135" s="4" t="s">
        <f>=HYPERLINK("https://www.leilaoonline.com.br/lote/detalhe/299359", " COLHEDORA JOHN DEERE. - S/FR. - LOC. SERRA")</f>
      </c>
      <c r="C135" s="4" t="inlineStr">
        <is>
          <t>Vendido</t>
        </is>
      </c>
      <c r="D135" s="4" t="inlineStr">
        <is>
          <t>51</t>
        </is>
      </c>
      <c r="E135" s="5" t="inlineStr">
        <is>
          <t>72.000,00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=HYPERLINK("https://www.leilaoonline.com.br/lote/detalhe/299358", "35617")</f>
      </c>
      <c r="B136" s="4" t="s">
        <f>=HYPERLINK("https://www.leilaoonline.com.br/lote/detalhe/299358", "COLHEDORA JOHN DEERE 3522 2 L. -ANO 2013. - FR101494. - DESINVESTIMENTO - LOC. SERRA 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21.000,00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=HYPERLINK("https://www.leilaoonline.com.br/lote/detalhe/300979", "35619")</f>
      </c>
      <c r="B137" s="4" t="s">
        <f>=HYPERLINK("https://www.leilaoonline.com.br/lote/detalhe/300979", "COLHEDORA JOHN DEERE - S/FR - LOC. SERRA")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=HYPERLINK("https://www.leilaoonline.com.br/lote/detalhe/303706", "35622")</f>
      </c>
      <c r="B138" s="4" t="s">
        <f>=HYPERLINK("https://www.leilaoonline.com.br/lote/detalhe/303706", "DISTRIBUIDOR TORTA FILTRO ATA 1102; ANO 2018. - FR20877. - DESINVESTIMENTO - LOC. SERRA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=HYPERLINK("https://www.leilaoonline.com.br/lote/detalhe/299362", "35625")</f>
      </c>
      <c r="B139" s="4" t="s">
        <f>=HYPERLINK("https://www.leilaoonline.com.br/lote/detalhe/299362", " TRANSBORDO SANTAL 12 T; ANO 2015. - FR17322. - DESINVESTIMENTO. - LOC. SERRA ")</f>
      </c>
      <c r="C139" s="4" t="inlineStr">
        <is>
          <t>Vendido</t>
        </is>
      </c>
      <c r="D139" s="4" t="inlineStr">
        <is>
          <t>6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=HYPERLINK("https://www.leilaoonline.com.br/lote/detalhe/299364", "35633")</f>
      </c>
      <c r="B140" s="4" t="s">
        <f>=HYPERLINK("https://www.leilaoonline.com.br/lote/detalhe/299364", " TRANSBORDO CIVEMASA; ANO 2008. - FR9004066. - LOC. PARAISO 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12.000,00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=HYPERLINK("https://www.leilaoonline.com.br/lote/detalhe/299363", "35634")</f>
      </c>
      <c r="B141" s="4" t="s">
        <f>=HYPERLINK("https://www.leilaoonline.com.br/lote/detalhe/299363", " TRANSBORDO CIVEMASA; ANO 2008. - FR9004101. - LOC. PARAISO")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12.000,00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=HYPERLINK("https://www.leilaoonline.com.br/lote/detalhe/303495", "35650")</f>
      </c>
      <c r="B142" s="4" t="s">
        <f>=HYPERLINK("https://www.leilaoonline.com.br/lote/detalhe/303495", "VEJA VÍDEO!! CAMINHÃO VOLKSWAGEN/26.220 EURO3 WORKER; ANO 2011/2012; BRANCA. -(TANQUE FIBRA). - FR96643. - LOC. IPAUSSU")</f>
      </c>
      <c r="C142" s="4" t="inlineStr">
        <is>
          <t>Não vendido</t>
        </is>
      </c>
      <c r="D142" s="4" t="inlineStr">
        <is>
          <t>33</t>
        </is>
      </c>
      <c r="E142" s="5" t="inlineStr">
        <is>
          <t>152.000,00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=HYPERLINK("https://www.leilaoonline.com.br/lote/detalhe/302935", "35660")</f>
      </c>
      <c r="B143" s="4" t="s">
        <f>=HYPERLINK("https://www.leilaoonline.com.br/lote/detalhe/302935", " SUCATA DE CAMINHÃO MB GRUNNER ATR 220X; (QUEIMADO) VENDA S/ DOCUMENTO. - S/FR. - LOC. PARAISO ")</f>
      </c>
      <c r="C143" s="4" t="inlineStr">
        <is>
          <t>Vendido</t>
        </is>
      </c>
      <c r="D143" s="4" t="inlineStr">
        <is>
          <t>9</t>
        </is>
      </c>
      <c r="E143" s="5" t="inlineStr">
        <is>
          <t>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=HYPERLINK("https://www.leilaoonline.com.br/lote/detalhe/302941", "35661")</f>
      </c>
      <c r="B144" s="4" t="s">
        <f>=HYPERLINK("https://www.leilaoonline.com.br/lote/detalhe/302941", " CAMINHÃO VW/26.220 EURO3 WORKER; ANO 2010/2010; BRANCA; (MUNCK). - FR96611/72591. - LOC. SANTA CANDIDA ")</f>
      </c>
      <c r="C144" s="4" t="inlineStr">
        <is>
          <t>Não vendido</t>
        </is>
      </c>
      <c r="D144" s="4" t="inlineStr">
        <is>
          <t>96</t>
        </is>
      </c>
      <c r="E144" s="5" t="inlineStr">
        <is>
          <t>249.000,00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=HYPERLINK("https://www.leilaoonline.com.br/lote/detalhe/302945", "35662")</f>
      </c>
      <c r="B145" s="4" t="s">
        <f>=HYPERLINK("https://www.leilaoonline.com.br/lote/detalhe/302945", "CARROCERIA; ANO 2002. - FR98576. - LOC. BARRA ")</f>
      </c>
      <c r="C145" s="4" t="inlineStr">
        <is>
          <t>Vendido</t>
        </is>
      </c>
      <c r="D145" s="4" t="inlineStr">
        <is>
          <t>8</t>
        </is>
      </c>
      <c r="E145" s="5" t="inlineStr">
        <is>
          <t>8.500,00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=HYPERLINK("https://www.leilaoonline.com.br/lote/detalhe/302940", "35663")</f>
      </c>
      <c r="B146" s="4" t="s">
        <f>=HYPERLINK("https://www.leilaoonline.com.br/lote/detalhe/302940", " REBOQUE FEDERAL JET; ANO 2015/2015; CINZA. - FR71031. - LOC. BARRA ")</f>
      </c>
      <c r="C146" s="4" t="inlineStr">
        <is>
          <t>Vendido</t>
        </is>
      </c>
      <c r="D146" s="4" t="inlineStr">
        <is>
          <t>13</t>
        </is>
      </c>
      <c r="E146" s="5" t="inlineStr">
        <is>
          <t>9.500,00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=HYPERLINK("https://www.leilaoonline.com.br/lote/detalhe/302933", "35664")</f>
      </c>
      <c r="B147" s="4" t="s">
        <f>=HYPERLINK("https://www.leilaoonline.com.br/lote/detalhe/302933", " REB/FNV - FRUEHAUF RCR; ANO 1993/1993; AZUL. - FR96045. - LOC. BARRA ")</f>
      </c>
      <c r="C147" s="4" t="inlineStr">
        <is>
          <t>Vendido</t>
        </is>
      </c>
      <c r="D147" s="4" t="inlineStr">
        <is>
          <t>3</t>
        </is>
      </c>
      <c r="E147" s="5" t="inlineStr">
        <is>
          <t>13.000,00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=HYPERLINK("https://www.leilaoonline.com.br/lote/detalhe/302944", "35665")</f>
      </c>
      <c r="B148" s="4" t="s">
        <f>=HYPERLINK("https://www.leilaoonline.com.br/lote/detalhe/302944", " CAMINHÃO VW/31.320 CNC 6X4; ANO 2008/2008;BRANCA; (BASCULANTE). - FR360154/361806. - LOC. BARRA ")</f>
      </c>
      <c r="C148" s="4" t="inlineStr">
        <is>
          <t>Não vendido</t>
        </is>
      </c>
      <c r="D148" s="4" t="inlineStr">
        <is>
          <t>126</t>
        </is>
      </c>
      <c r="E148" s="5" t="inlineStr">
        <is>
          <t>190.000,00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=HYPERLINK("https://www.leilaoonline.com.br/lote/detalhe/302932", "35666")</f>
      </c>
      <c r="B149" s="4" t="s">
        <f>=HYPERLINK("https://www.leilaoonline.com.br/lote/detalhe/302932", " AGROMATÃO; ANO 2021. - FR74903. - LOC. BARRA ")</f>
      </c>
      <c r="C149" s="4" t="inlineStr">
        <is>
          <t>Não vendido</t>
        </is>
      </c>
      <c r="D149" s="4" t="inlineStr">
        <is>
          <t>25</t>
        </is>
      </c>
      <c r="E149" s="5" t="inlineStr">
        <is>
          <t>16.000,00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=HYPERLINK("https://www.leilaoonline.com.br/lote/detalhe/302930", "35667")</f>
      </c>
      <c r="B150" s="4" t="s">
        <f>=HYPERLINK("https://www.leilaoonline.com.br/lote/detalhe/302930", " CARRETA SERVIÇOS GERAIS. - FR1636/103697. - LOC. BARRA ")</f>
      </c>
      <c r="C150" s="4" t="inlineStr">
        <is>
          <t>Vendido</t>
        </is>
      </c>
      <c r="D150" s="4" t="inlineStr">
        <is>
          <t>19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=HYPERLINK("https://www.leilaoonline.com.br/lote/detalhe/302938", "35668")</f>
      </c>
      <c r="B151" s="4" t="s">
        <f>=HYPERLINK("https://www.leilaoonline.com.br/lote/detalhe/302938", " COLUNA/AQUECEDOR APROX. 6 MTS; (6X1 MED. APROX.) . - LOC. BARRA ")</f>
      </c>
      <c r="C151" s="4" t="inlineStr">
        <is>
          <t>Vendido</t>
        </is>
      </c>
      <c r="D151" s="4" t="inlineStr">
        <is>
          <t>48</t>
        </is>
      </c>
      <c r="E151" s="5" t="inlineStr">
        <is>
          <t>31.250,00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=HYPERLINK("https://www.leilaoonline.com.br/lote/detalhe/302937", "35669")</f>
      </c>
      <c r="B152" s="4" t="s">
        <f>=HYPERLINK("https://www.leilaoonline.com.br/lote/detalhe/302937", " PASTEURIZADOR / TROCADOR DE CALOR. - PT357564. - LOC. BARRA ")</f>
      </c>
      <c r="C152" s="4" t="inlineStr">
        <is>
          <t>Vendido</t>
        </is>
      </c>
      <c r="D152" s="4" t="inlineStr">
        <is>
          <t>35</t>
        </is>
      </c>
      <c r="E152" s="5" t="inlineStr">
        <is>
          <t>17.750,00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=HYPERLINK("https://www.leilaoonline.com.br/lote/detalhe/302946", "35670")</f>
      </c>
      <c r="B153" s="4" t="s">
        <f>=HYPERLINK("https://www.leilaoonline.com.br/lote/detalhe/302946", "COMPRESSOR DE AR. - S/FR. - LOC. BARRA  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6.750,00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=HYPERLINK("https://www.leilaoonline.com.br/lote/detalhe/302939", "35673")</f>
      </c>
      <c r="B154" s="4" t="s">
        <f>=HYPERLINK("https://www.leilaoonline.com.br/lote/detalhe/302939", " TORNO ROMI. - S/FR. - LOC. DIAMANTE ")</f>
      </c>
      <c r="C154" s="4" t="inlineStr">
        <is>
          <t>Vendido</t>
        </is>
      </c>
      <c r="D154" s="4" t="inlineStr">
        <is>
          <t>120</t>
        </is>
      </c>
      <c r="E154" s="5" t="inlineStr">
        <is>
          <t>44.000,00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=HYPERLINK("https://www.leilaoonline.com.br/lote/detalhe/302936", "35674")</f>
      </c>
      <c r="B155" s="4" t="s">
        <f>=HYPERLINK("https://www.leilaoonline.com.br/lote/detalhe/302936", " PLAINA INVICTUS. - S/FR.  LOC. DIAMANTE ")</f>
      </c>
      <c r="C155" s="4" t="inlineStr">
        <is>
          <t>Vendido</t>
        </is>
      </c>
      <c r="D155" s="4" t="inlineStr">
        <is>
          <t>13</t>
        </is>
      </c>
      <c r="E155" s="5" t="inlineStr">
        <is>
          <t>4.000,00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=HYPERLINK("https://www.leilaoonline.com.br/lote/detalhe/302934", "35675")</f>
      </c>
      <c r="B156" s="4" t="s">
        <f>=HYPERLINK("https://www.leilaoonline.com.br/lote/detalhe/302934", " APROX. 200 PALLETS. - S/FR. - LOC. DIAMANTE 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=HYPERLINK("https://www.leilaoonline.com.br/lote/detalhe/302943", "35676")</f>
      </c>
      <c r="B157" s="4" t="s">
        <f>=HYPERLINK("https://www.leilaoonline.com.br/lote/detalhe/302943", " PIER/ PLATAFORMA FLUTUANATE. - S/FR. - LOC. DIAMANTE ")</f>
      </c>
      <c r="C157" s="4" t="inlineStr">
        <is>
          <t>Vendido</t>
        </is>
      </c>
      <c r="D157" s="4" t="inlineStr">
        <is>
          <t>155</t>
        </is>
      </c>
      <c r="E157" s="5" t="inlineStr">
        <is>
          <t>257.000,00</t>
        </is>
      </c>
      <c r="F157" s="4" t="inlineStr">
        <is>
          <t>5000.00</t>
        </is>
      </c>
    </row>
    <row collapsed="false" customFormat="false" customHeight="false" hidden="false" ht="12.1" outlineLevel="0" r="158">
      <c r="A158" s="5" t="s">
        <f>=HYPERLINK("https://www.leilaoonline.com.br/lote/detalhe/302927", "35677")</f>
      </c>
      <c r="B158" s="4" t="s">
        <f>=HYPERLINK("https://www.leilaoonline.com.br/lote/detalhe/302927", " 02 PIER/ PLATAFORMA FLUTUANTE. - S/FR. - LOC. DIAMANTE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50.000,00</t>
        </is>
      </c>
      <c r="F158" s="4" t="inlineStr">
        <is>
          <t>2500.00</t>
        </is>
      </c>
    </row>
    <row collapsed="false" customFormat="false" customHeight="false" hidden="false" ht="12.1" outlineLevel="0" r="159">
      <c r="A159" s="5" t="s">
        <f>=HYPERLINK("https://www.leilaoonline.com.br/lote/detalhe/302942", "35678")</f>
      </c>
      <c r="B159" s="4" t="s">
        <f>=HYPERLINK("https://www.leilaoonline.com.br/lote/detalhe/302942", "CARRETA P/ MANUTENÇÃO DE EMBARCAÇÃO, C/MOTOR E REDUTOR. - PT.193942/ 193944. - LOC. DIAMANTE ")</f>
      </c>
      <c r="C159" s="4" t="inlineStr">
        <is>
          <t>Vendido</t>
        </is>
      </c>
      <c r="D159" s="4" t="inlineStr">
        <is>
          <t>68</t>
        </is>
      </c>
      <c r="E159" s="5" t="inlineStr">
        <is>
          <t>77.000,00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=HYPERLINK("https://www.leilaoonline.com.br/lote/detalhe/302926", "35679")</f>
      </c>
      <c r="B160" s="4" t="s">
        <f>=HYPERLINK("https://www.leilaoonline.com.br/lote/detalhe/302926", " MACACO HIDRÁULICO/ELÉTRICO P/ LEVANTE DE BARCAÇAS. - S/FR. - LOC. DIAMANTE ")</f>
      </c>
      <c r="C160" s="4" t="inlineStr">
        <is>
          <t>Vendido</t>
        </is>
      </c>
      <c r="D160" s="4" t="inlineStr">
        <is>
          <t>47</t>
        </is>
      </c>
      <c r="E160" s="5" t="inlineStr">
        <is>
          <t>36.000,00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=HYPERLINK("https://www.leilaoonline.com.br/lote/detalhe/302931", "35680")</f>
      </c>
      <c r="B161" s="4" t="s">
        <f>=HYPERLINK("https://www.leilaoonline.com.br/lote/detalhe/302931", "APROX. 04 VARIADORES DE VELOCIDADE VARIMONT  . - PT077350/176224/165951. - LOC.  DIAMANTE ")</f>
      </c>
      <c r="C161" s="4" t="inlineStr">
        <is>
          <t>Vendido</t>
        </is>
      </c>
      <c r="D161" s="4" t="inlineStr">
        <is>
          <t>7</t>
        </is>
      </c>
      <c r="E161" s="5" t="inlineStr">
        <is>
          <t>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=HYPERLINK("https://www.leilaoonline.com.br/lote/detalhe/302929", "35681")</f>
      </c>
      <c r="B162" s="4" t="s">
        <f>=HYPERLINK("https://www.leilaoonline.com.br/lote/detalhe/302929", " SUCATA DE BORRACHA. - S/FR. - LOC. DIAMANTE 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2.800,00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=HYPERLINK("https://www.leilaoonline.com.br/lote/detalhe/302572", "35682")</f>
      </c>
      <c r="B163" s="4" t="s">
        <f>=HYPERLINK("https://www.leilaoonline.com.br/lote/detalhe/302572", " ROLO DE PÉ DE CARNEIRO. - S/FR. - LOC. CONTINENTAL ")</f>
      </c>
      <c r="C163" s="4" t="inlineStr">
        <is>
          <t>Vendido</t>
        </is>
      </c>
      <c r="D163" s="4" t="inlineStr">
        <is>
          <t>22</t>
        </is>
      </c>
      <c r="E163" s="5" t="inlineStr">
        <is>
          <t>12.500,00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=HYPERLINK("https://www.leilaoonline.com.br/lote/detalhe/302577", "35683")</f>
      </c>
      <c r="B164" s="4" t="s">
        <f>=HYPERLINK("https://www.leilaoonline.com.br/lote/detalhe/302577", " ELIMINADOR DE SOQUEIRA; ANO 2018. - FR140064. - LOC. CONTINENTAL ")</f>
      </c>
      <c r="C164" s="4" t="inlineStr">
        <is>
          <t>Vendido</t>
        </is>
      </c>
      <c r="D164" s="4" t="inlineStr">
        <is>
          <t>14</t>
        </is>
      </c>
      <c r="E164" s="5" t="inlineStr">
        <is>
          <t>7.250,00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=HYPERLINK("https://www.leilaoonline.com.br/lote/detalhe/302573", "35684")</f>
      </c>
      <c r="B165" s="4" t="s">
        <f>=HYPERLINK("https://www.leilaoonline.com.br/lote/detalhe/302573", " ELIMINADOR DE SOQUEIRA; ANO 2018. - FR20914. - LOC. CONTINENTAL ")</f>
      </c>
      <c r="C165" s="4" t="inlineStr">
        <is>
          <t>Vendido</t>
        </is>
      </c>
      <c r="D165" s="4" t="inlineStr">
        <is>
          <t>8</t>
        </is>
      </c>
      <c r="E165" s="5" t="inlineStr">
        <is>
          <t>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=HYPERLINK("https://www.leilaoonline.com.br/lote/detalhe/302559", "35687")</f>
      </c>
      <c r="B166" s="4" t="s">
        <f>=HYPERLINK("https://www.leilaoonline.com.br/lote/detalhe/302559", " DOLLY; ANO 2004. - FR10003045. - (VENDA SEM DOCUMENTO). -  LOC. CONTINENTAL")</f>
      </c>
      <c r="C166" s="4" t="inlineStr">
        <is>
          <t>Vendido</t>
        </is>
      </c>
      <c r="D166" s="4" t="inlineStr">
        <is>
          <t>13</t>
        </is>
      </c>
      <c r="E166" s="5" t="inlineStr">
        <is>
          <t>5.500,00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=HYPERLINK("https://www.leilaoonline.com.br/lote/detalhe/302570", "35689")</f>
      </c>
      <c r="B167" s="4" t="s">
        <f>=HYPERLINK("https://www.leilaoonline.com.br/lote/detalhe/302570", " DOLLY; ANO 2004. - FR10004137. -( VENDA SEM DOCUMENTO) -  LOC. CONTINENTAL")</f>
      </c>
      <c r="C167" s="4" t="inlineStr">
        <is>
          <t>Vendido</t>
        </is>
      </c>
      <c r="D167" s="4" t="inlineStr">
        <is>
          <t>10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=HYPERLINK("https://www.leilaoonline.com.br/lote/detalhe/302567", "35691")</f>
      </c>
      <c r="B168" s="4" t="s">
        <f>=HYPERLINK("https://www.leilaoonline.com.br/lote/detalhe/302567", " DOLLY; ANO 2004. - (VENDA SEM DOCUMENTO). - FR10004152 . - LOC. CONTINENTAL")</f>
      </c>
      <c r="C168" s="4" t="inlineStr">
        <is>
          <t>Vendido</t>
        </is>
      </c>
      <c r="D168" s="4" t="inlineStr">
        <is>
          <t>16</t>
        </is>
      </c>
      <c r="E168" s="5" t="inlineStr">
        <is>
          <t>5.750,00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=HYPERLINK("https://www.leilaoonline.com.br/lote/detalhe/302566", "35693")</f>
      </c>
      <c r="B169" s="4" t="s">
        <f>=HYPERLINK("https://www.leilaoonline.com.br/lote/detalhe/302566", "LOTE CONTENDO 14 CADEIRAS C/ BRAÇO, 02 CADEIRAS GIRÁTÓRIAS E 08 CADEIRAS; (TOTAL 24 UNDS). - S/FR. - LOC. CONTINENTAL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350,00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=HYPERLINK("https://www.leilaoonline.com.br/lote/detalhe/302564", "35694")</f>
      </c>
      <c r="B170" s="4" t="s">
        <f>=HYPERLINK("https://www.leilaoonline.com.br/lote/detalhe/302564", "REBOQUE RODOFORT RR CN; ANO 2007/2007; AZUL; (C/ HIDROROLL). - FR1005009. - LOC. CONTINENTAL ")</f>
      </c>
      <c r="C170" s="4" t="inlineStr">
        <is>
          <t>Não vendido</t>
        </is>
      </c>
      <c r="D170" s="4" t="inlineStr">
        <is>
          <t>18</t>
        </is>
      </c>
      <c r="E170" s="5" t="inlineStr">
        <is>
          <t>25.000,00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=HYPERLINK("https://www.leilaoonline.com.br/lote/detalhe/302571", "35695")</f>
      </c>
      <c r="B171" s="4" t="s">
        <f>=HYPERLINK("https://www.leilaoonline.com.br/lote/detalhe/302571", " CAMINHÃO M.BENZ/2423 K; ANO 2001/2001; BRANCA. - FR10001008. - ( BAÚ C/ ARMÁRIO DE AÇO E COMPRESSOR AR FALTANDO PEÇAS/PARTES)) - LOC. CONTINENTAL ")</f>
      </c>
      <c r="C171" s="4" t="inlineStr">
        <is>
          <t>Não vendido</t>
        </is>
      </c>
      <c r="D171" s="4" t="inlineStr">
        <is>
          <t>65</t>
        </is>
      </c>
      <c r="E171" s="5" t="inlineStr">
        <is>
          <t>110.000,00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=HYPERLINK("https://www.leilaoonline.com.br/lote/detalhe/302568", "35696")</f>
      </c>
      <c r="B172" s="4" t="s">
        <f>=HYPERLINK("https://www.leilaoonline.com.br/lote/detalhe/302568", " REBOQUE RODOFORT RR CN; ANO 2007/2007; AZUL; (C/ HIDROROLL). - FR1005010. - LOC. CONTINENTAL ")</f>
      </c>
      <c r="C172" s="4" t="inlineStr">
        <is>
          <t>Vendido</t>
        </is>
      </c>
      <c r="D172" s="4" t="inlineStr">
        <is>
          <t>24</t>
        </is>
      </c>
      <c r="E172" s="5" t="inlineStr">
        <is>
          <t>33.000,00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=HYPERLINK("https://www.leilaoonline.com.br/lote/detalhe/302558", "35697")</f>
      </c>
      <c r="B173" s="4" t="s">
        <f>=HYPERLINK("https://www.leilaoonline.com.br/lote/detalhe/302558", " REBOQUE RODOFORT RR CN; ANO 2006/2006; AZUL; (C/HIDROROLL). - FR1005012. - LOC. CONTINENTAL ")</f>
      </c>
      <c r="C173" s="4" t="inlineStr">
        <is>
          <t>Vendido</t>
        </is>
      </c>
      <c r="D173" s="4" t="inlineStr">
        <is>
          <t>21</t>
        </is>
      </c>
      <c r="E173" s="5" t="inlineStr">
        <is>
          <t>30.000,00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=HYPERLINK("https://www.leilaoonline.com.br/lote/detalhe/302560", "35698")</f>
      </c>
      <c r="B174" s="4" t="s">
        <f>=HYPERLINK("https://www.leilaoonline.com.br/lote/detalhe/302560", " SEMI REBOQUE SERGOMEL SRB 2E; ANO 2014/2014; (TANQUE DE FIBRA). - S/FR. - LOC.CONTINENTAL ")</f>
      </c>
      <c r="C174" s="4" t="inlineStr">
        <is>
          <t>Vendido</t>
        </is>
      </c>
      <c r="D174" s="4" t="inlineStr">
        <is>
          <t>86</t>
        </is>
      </c>
      <c r="E174" s="5" t="inlineStr">
        <is>
          <t>101.000,00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=HYPERLINK("https://www.leilaoonline.com.br/lote/detalhe/302562", "35699")</f>
      </c>
      <c r="B175" s="4" t="s">
        <f>=HYPERLINK("https://www.leilaoonline.com.br/lote/detalhe/302562", " CAMINHÃO VW/26.260 E; ANO 2008/2008; BRANCA; (MUNCK); (MOTOR DIVERGENTE DE FABRICA/ VENDA APENAS PARA COMPRADORES DO ESTADO DE SÃO PAULO). - FR1001006. - LOC. CONTINENTAL")</f>
      </c>
      <c r="C175" s="4" t="inlineStr">
        <is>
          <t>Vendido</t>
        </is>
      </c>
      <c r="D175" s="4" t="inlineStr">
        <is>
          <t>115</t>
        </is>
      </c>
      <c r="E175" s="5" t="inlineStr">
        <is>
          <t>224.000,00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=HYPERLINK("https://www.leilaoonline.com.br/lote/detalhe/302576", "35700")</f>
      </c>
      <c r="B176" s="4" t="s">
        <f>=HYPERLINK("https://www.leilaoonline.com.br/lote/detalhe/302576", "REBOQUE RODOFORT RR CN; ANO 2007/2007; AZUL; (C/HIDROROLL). -(VENDA SOMENTE PARA O ESTADO DE SÃO PAULO). - FR1003120. - LOC.CONTINENTAL ")</f>
      </c>
      <c r="C176" s="4" t="inlineStr">
        <is>
          <t>Vendido</t>
        </is>
      </c>
      <c r="D176" s="4" t="inlineStr">
        <is>
          <t>3</t>
        </is>
      </c>
      <c r="E176" s="5" t="inlineStr">
        <is>
          <t>15.000,00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=HYPERLINK("https://www.leilaoonline.com.br/lote/detalhe/302578", "35701")</f>
      </c>
      <c r="B177" s="4" t="s">
        <f>=HYPERLINK("https://www.leilaoonline.com.br/lote/detalhe/302578", " SEMI REBOQUE RODOFORT SRR CN; ANO 2005/2005; AZUL. - FR14004284. - LOC. CONTINENTAL ")</f>
      </c>
      <c r="C177" s="4" t="inlineStr">
        <is>
          <t>Não vendido</t>
        </is>
      </c>
      <c r="D177" s="4" t="inlineStr">
        <is>
          <t>5</t>
        </is>
      </c>
      <c r="E177" s="5" t="inlineStr">
        <is>
          <t>14.000,00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=HYPERLINK("https://www.leilaoonline.com.br/lote/detalhe/302574", "35702")</f>
      </c>
      <c r="B178" s="4" t="s">
        <f>=HYPERLINK("https://www.leilaoonline.com.br/lote/detalhe/302574", " SEMI REBOQUE SERGOMEL SRB 2E ; ANO 2014/2014; CINZA; ( TANQUE FIBRA). - FR97999. - LOC. CONTINENTAL ")</f>
      </c>
      <c r="C178" s="4" t="inlineStr">
        <is>
          <t>Vendido</t>
        </is>
      </c>
      <c r="D178" s="4" t="inlineStr">
        <is>
          <t>86</t>
        </is>
      </c>
      <c r="E178" s="5" t="inlineStr">
        <is>
          <t>100.000,00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=HYPERLINK("https://www.leilaoonline.com.br/lote/detalhe/302581", "35703")</f>
      </c>
      <c r="B179" s="4" t="s">
        <f>=HYPERLINK("https://www.leilaoonline.com.br/lote/detalhe/302581", "REBOQUE TRUCK GALEGO SR; ANO 2004/2004; VERDE. - FR3604. - LOC. CONTINENTAL ")</f>
      </c>
      <c r="C179" s="4" t="inlineStr">
        <is>
          <t>Não vendido</t>
        </is>
      </c>
      <c r="D179" s="4" t="inlineStr">
        <is>
          <t>20</t>
        </is>
      </c>
      <c r="E179" s="5" t="inlineStr">
        <is>
          <t>29.000,00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=HYPERLINK("https://www.leilaoonline.com.br/lote/detalhe/302579", "35704")</f>
      </c>
      <c r="B180" s="4" t="s">
        <f>=HYPERLINK("https://www.leilaoonline.com.br/lote/detalhe/302579", "SEMI REBOQUE RANDON SR CA; ANO 2006/2007; AZUL. - FR4117. - LOC. CONTINENTAL ")</f>
      </c>
      <c r="C180" s="4" t="inlineStr">
        <is>
          <t>Não vendido</t>
        </is>
      </c>
      <c r="D180" s="4" t="inlineStr">
        <is>
          <t>5</t>
        </is>
      </c>
      <c r="E180" s="5" t="inlineStr">
        <is>
          <t>14.000,00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=HYPERLINK("https://www.leilaoonline.com.br/lote/detalhe/302580", "35705")</f>
      </c>
      <c r="B181" s="4" t="s">
        <f>=HYPERLINK("https://www.leilaoonline.com.br/lote/detalhe/302580", " REBOQUE/FNV - FRUEHAUF RCR; ANO 1992/1992; BRANCA. FR10004184. - LOC. CONTINENTAL 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6.500,00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=HYPERLINK("https://www.leilaoonline.com.br/lote/detalhe/302948", "35706")</f>
      </c>
      <c r="B182" s="4" t="s">
        <f>=HYPERLINK("https://www.leilaoonline.com.br/lote/detalhe/302948", "REBOQUE RANDON RQ CA; ANO 2007/2007; AZUL. - FR102013. - DESINVESTIMENTO - LOC. ARARAQUARA ")</f>
      </c>
      <c r="C182" s="4" t="inlineStr">
        <is>
          <t>Vendido</t>
        </is>
      </c>
      <c r="D182" s="4" t="inlineStr">
        <is>
          <t>20</t>
        </is>
      </c>
      <c r="E182" s="5" t="inlineStr">
        <is>
          <t>29.000,00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=HYPERLINK("https://www.leilaoonline.com.br/lote/detalhe/302949", "35707")</f>
      </c>
      <c r="B183" s="4" t="s">
        <f>=HYPERLINK("https://www.leilaoonline.com.br/lote/detalhe/302949", "CAMINHÃO M.BENZ AXOR 3344 6X4; ANO 2013/2013; BRANCA. - FR10630. - DESINVESTIMENTO. - LOC.ARARAQUARA")</f>
      </c>
      <c r="C183" s="4" t="inlineStr">
        <is>
          <t>Vendido</t>
        </is>
      </c>
      <c r="D183" s="4" t="inlineStr">
        <is>
          <t>29</t>
        </is>
      </c>
      <c r="E183" s="5" t="inlineStr">
        <is>
          <t>75.500,00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=HYPERLINK("https://www.leilaoonline.com.br/lote/detalhe/302953", "35711")</f>
      </c>
      <c r="B184" s="4" t="s">
        <f>=HYPERLINK("https://www.leilaoonline.com.br/lote/detalhe/302953", "SUCATA CAMINHÃO BAÚ C/ARMARIOS DE AÇO E GERADOR; ANO 2011. -( VENDA S/ DIREITO A DOC.). - FR14801179. -  LOC. ZANIN ")</f>
      </c>
      <c r="C184" s="4" t="inlineStr">
        <is>
          <t>Vendido</t>
        </is>
      </c>
      <c r="D184" s="4" t="inlineStr">
        <is>
          <t>25</t>
        </is>
      </c>
      <c r="E184" s="5" t="inlineStr">
        <is>
          <t>39.000,00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=HYPERLINK("https://www.leilaoonline.com.br/lote/detalhe/302954", "35712")</f>
      </c>
      <c r="B185" s="4" t="s">
        <f>=HYPERLINK("https://www.leilaoonline.com.br/lote/detalhe/302954", "CAMINHÃO VW/15180 EURO3 WORKER; ANO 2011/2012; BRANCA; (FALTANDO CÂMBIO). - (OFICINA) FR360447/ FR361445. - DESINVESTIMENTO - LOC. ARARAQUARA")</f>
      </c>
      <c r="C185" s="4" t="inlineStr">
        <is>
          <t>Vendido</t>
        </is>
      </c>
      <c r="D185" s="4" t="inlineStr">
        <is>
          <t>38</t>
        </is>
      </c>
      <c r="E185" s="5" t="inlineStr">
        <is>
          <t>75.000,00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=HYPERLINK("https://www.leilaoonline.com.br/lote/detalhe/302955", "35713")</f>
      </c>
      <c r="B186" s="4" t="s">
        <f>=HYPERLINK("https://www.leilaoonline.com.br/lote/detalhe/302955", "CAMINHÃO VW/15.190 WORKER; ANO 2012/2013; BRANCA; OFICINA ( FALTANDO CÂMBIO). - FR119924/FR121614. -(AUTOMOTIVO) - LOC. ARARAQUARA")</f>
      </c>
      <c r="C186" s="4" t="inlineStr">
        <is>
          <t>Vendido</t>
        </is>
      </c>
      <c r="D186" s="4" t="inlineStr">
        <is>
          <t>29</t>
        </is>
      </c>
      <c r="E186" s="5" t="inlineStr">
        <is>
          <t>43.000,00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=HYPERLINK("https://www.leilaoonline.com.br/lote/detalhe/303004", "35714")</f>
      </c>
      <c r="B187" s="4" t="s">
        <f>=HYPERLINK("https://www.leilaoonline.com.br/lote/detalhe/303004", "CAMINHÃO VW/15.180 EURO3 WORKER; ANO 2011/2012; BRANCA; (FALTANDO CÂMBIO); (OFICINA). -  FR96653/FR361726. - AUTOMOTIVO - LOC. ARARAQUARA")</f>
      </c>
      <c r="C187" s="4" t="inlineStr">
        <is>
          <t>Vendido</t>
        </is>
      </c>
      <c r="D187" s="4" t="inlineStr">
        <is>
          <t>64</t>
        </is>
      </c>
      <c r="E187" s="5" t="inlineStr">
        <is>
          <t>90.000,00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=HYPERLINK("https://www.leilaoonline.com.br/lote/detalhe/303021", "35715")</f>
      </c>
      <c r="B188" s="4" t="s">
        <f>=HYPERLINK("https://www.leilaoonline.com.br/lote/detalhe/303021", "CAMINHÃO VW/26.220 EURO3 WORKER; ANO 2010/2010; BRANCA; (OFICINA). -FR131214. - DESINVESTIMENTO - LOC. SERRA ")</f>
      </c>
      <c r="C188" s="4" t="inlineStr">
        <is>
          <t>Vendido</t>
        </is>
      </c>
      <c r="D188" s="4" t="inlineStr">
        <is>
          <t>75</t>
        </is>
      </c>
      <c r="E188" s="5" t="inlineStr">
        <is>
          <t>94.000,00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=HYPERLINK("https://www.leilaoonline.com.br/lote/detalhe/303024", "35716")</f>
      </c>
      <c r="B189" s="4" t="s">
        <f>=HYPERLINK("https://www.leilaoonline.com.br/lote/detalhe/303024", "CAMINHÃO VW/15.180 EURO3 WORKER; ANO 2006/2006; BRANCA; (OFICINA) . - FR10094. - DESINVESTIMENTO - LOC. SERRA ")</f>
      </c>
      <c r="C189" s="4" t="inlineStr">
        <is>
          <t>Vendido</t>
        </is>
      </c>
      <c r="D189" s="4" t="inlineStr">
        <is>
          <t>77</t>
        </is>
      </c>
      <c r="E189" s="5" t="inlineStr">
        <is>
          <t>96.000,00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=HYPERLINK("https://www.leilaoonline.com.br/lote/detalhe/303052", "35802")</f>
      </c>
      <c r="B190" s="4" t="s">
        <f>=HYPERLINK("https://www.leilaoonline.com.br/lote/detalhe/303052", " S.REBOQUE RANDONSP SRCA CA; ANO 2012/2013; CINZA. - FR121584. - LOC. SANTA ELISA")</f>
      </c>
      <c r="C190" s="4" t="inlineStr">
        <is>
          <t>Não vendido</t>
        </is>
      </c>
      <c r="D190" s="4" t="inlineStr">
        <is>
          <t>25</t>
        </is>
      </c>
      <c r="E190" s="5" t="inlineStr">
        <is>
          <t>66.000,00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=HYPERLINK("https://www.leilaoonline.com.br/lote/detalhe/303049", "35804")</f>
      </c>
      <c r="B191" s="4" t="s">
        <f>=HYPERLINK("https://www.leilaoonline.com.br/lote/detalhe/303049", " TANQUE. - FR1000027. - LOC. SANTA ELISA ")</f>
      </c>
      <c r="C191" s="4" t="inlineStr">
        <is>
          <t>Vendido</t>
        </is>
      </c>
      <c r="D191" s="4" t="inlineStr">
        <is>
          <t>34</t>
        </is>
      </c>
      <c r="E191" s="5" t="inlineStr">
        <is>
          <t>27.000,00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=HYPERLINK("https://www.leilaoonline.com.br/lote/detalhe/303048", "35805")</f>
      </c>
      <c r="B192" s="4" t="s">
        <f>=HYPERLINK("https://www.leilaoonline.com.br/lote/detalhe/303048", " BAU . - S/ID. - LOC. SANTA ELISA ")</f>
      </c>
      <c r="C192" s="4" t="inlineStr">
        <is>
          <t>Vendido</t>
        </is>
      </c>
      <c r="D192" s="4" t="inlineStr">
        <is>
          <t>6</t>
        </is>
      </c>
      <c r="E192" s="5" t="inlineStr">
        <is>
          <t>3.250,00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=HYPERLINK("https://www.leilaoonline.com.br/lote/detalhe/303053", "35806")</f>
      </c>
      <c r="B193" s="4" t="s">
        <f>=HYPERLINK("https://www.leilaoonline.com.br/lote/detalhe/303053", " CARROCERIA; ANO 2000 . - FR98751. - LOC. SANTA ELISA ")</f>
      </c>
      <c r="C193" s="4" t="inlineStr">
        <is>
          <t>Vendido</t>
        </is>
      </c>
      <c r="D193" s="4" t="inlineStr">
        <is>
          <t>47</t>
        </is>
      </c>
      <c r="E193" s="5" t="inlineStr">
        <is>
          <t>39.000,00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=HYPERLINK("https://www.leilaoonline.com.br/lote/detalhe/303040", "35807")</f>
      </c>
      <c r="B194" s="4" t="s">
        <f>=HYPERLINK("https://www.leilaoonline.com.br/lote/detalhe/303040", " MUNCK . - S/ID. - LOC. SANTA ELISA ")</f>
      </c>
      <c r="C194" s="4" t="inlineStr">
        <is>
          <t>Vendido</t>
        </is>
      </c>
      <c r="D194" s="4" t="inlineStr">
        <is>
          <t>42</t>
        </is>
      </c>
      <c r="E194" s="5" t="inlineStr">
        <is>
          <t>63.000,00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=HYPERLINK("https://www.leilaoonline.com.br/lote/detalhe/303097", "35808")</f>
      </c>
      <c r="B195" s="4" t="s">
        <f>=HYPERLINK("https://www.leilaoonline.com.br/lote/detalhe/303097", " BAU. - S/FR. - LOC. VALE DO ROSÁRIO ")</f>
      </c>
      <c r="C195" s="4" t="inlineStr">
        <is>
          <t>Vendido</t>
        </is>
      </c>
      <c r="D195" s="4" t="inlineStr">
        <is>
          <t>10</t>
        </is>
      </c>
      <c r="E195" s="5" t="inlineStr">
        <is>
          <t>6.500,00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=HYPERLINK("https://www.leilaoonline.com.br/lote/detalhe/303108", "35809")</f>
      </c>
      <c r="B196" s="4" t="s">
        <f>=HYPERLINK("https://www.leilaoonline.com.br/lote/detalhe/303108", " TANQUE GASCOM. - S/FR. -  LOC. VALE DO ROSÁRIO ")</f>
      </c>
      <c r="C196" s="4" t="inlineStr">
        <is>
          <t>Vendido</t>
        </is>
      </c>
      <c r="D196" s="4" t="inlineStr">
        <is>
          <t>38</t>
        </is>
      </c>
      <c r="E196" s="5" t="inlineStr">
        <is>
          <t>36.000,00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=HYPERLINK("https://www.leilaoonline.com.br/lote/detalhe/303112", "35810")</f>
      </c>
      <c r="B197" s="4" t="s">
        <f>=HYPERLINK("https://www.leilaoonline.com.br/lote/detalhe/303112", " MUNCK. -S/FR. - LOC. VALE DO ROSÁRIO ")</f>
      </c>
      <c r="C197" s="4" t="inlineStr">
        <is>
          <t>Vendido</t>
        </is>
      </c>
      <c r="D197" s="4" t="inlineStr">
        <is>
          <t>60</t>
        </is>
      </c>
      <c r="E197" s="5" t="inlineStr">
        <is>
          <t>65.000,00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=HYPERLINK("https://www.leilaoonline.com.br/lote/detalhe/303119", "35811")</f>
      </c>
      <c r="B198" s="4" t="s">
        <f>=HYPERLINK("https://www.leilaoonline.com.br/lote/detalhe/303119", " SEMI REBOQUE RANDONSP SRCA CA; ANO 2012/2013; CINZA. - FR121552. - LOC. VALE DO ROSÁRIO ")</f>
      </c>
      <c r="C198" s="4" t="inlineStr">
        <is>
          <t>Vendido</t>
        </is>
      </c>
      <c r="D198" s="4" t="inlineStr">
        <is>
          <t>51</t>
        </is>
      </c>
      <c r="E198" s="5" t="inlineStr">
        <is>
          <t>73.000,00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=HYPERLINK("https://www.leilaoonline.com.br/lote/detalhe/303122", "35812")</f>
      </c>
      <c r="B199" s="4" t="s">
        <f>=HYPERLINK("https://www.leilaoonline.com.br/lote/detalhe/303122", " REBOQUE RANDONSP RQ CA; ANO 2012/2013; CINZA. - FR121549. - LOC. VALE DO ROSÁRIO ")</f>
      </c>
      <c r="C199" s="4" t="inlineStr">
        <is>
          <t>Vendido</t>
        </is>
      </c>
      <c r="D199" s="4" t="inlineStr">
        <is>
          <t>41</t>
        </is>
      </c>
      <c r="E199" s="5" t="inlineStr">
        <is>
          <t>60.000,00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=HYPERLINK("https://www.leilaoonline.com.br/lote/detalhe/303120", "35813")</f>
      </c>
      <c r="B200" s="4" t="s">
        <f>=HYPERLINK("https://www.leilaoonline.com.br/lote/detalhe/303120", " REBOQUE RANDONSP RQ CA; ANO 2010/2010; AZUL. - FR96714. - LOC. VALE DO ROSÁRIO ")</f>
      </c>
      <c r="C200" s="4" t="inlineStr">
        <is>
          <t>Não vendido</t>
        </is>
      </c>
      <c r="D200" s="4" t="inlineStr">
        <is>
          <t>54</t>
        </is>
      </c>
      <c r="E200" s="5" t="inlineStr">
        <is>
          <t>73.000,00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=HYPERLINK("https://www.leilaoonline.com.br/lote/detalhe/303114", "35814")</f>
      </c>
      <c r="B201" s="4" t="s">
        <f>=HYPERLINK("https://www.leilaoonline.com.br/lote/detalhe/303114", " SEMI REBOQUE RANDONSP SRCA CA; ANO 2013/2014. - FR88669. - LOC. VALE DO ROSÁRIO ")</f>
      </c>
      <c r="C201" s="4" t="inlineStr">
        <is>
          <t>Não vendido</t>
        </is>
      </c>
      <c r="D201" s="4" t="inlineStr">
        <is>
          <t>54</t>
        </is>
      </c>
      <c r="E201" s="5" t="inlineStr">
        <is>
          <t>73.000,00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=HYPERLINK("https://www.leilaoonline.com.br/lote/detalhe/303118", "35815")</f>
      </c>
      <c r="B202" s="4" t="s">
        <f>=HYPERLINK("https://www.leilaoonline.com.br/lote/detalhe/303118", " REBOQUE RANDONSP RQ CA; ANO 2013/2014. - FR88539. - LOC. VALE DO ROSÁRIO ")</f>
      </c>
      <c r="C202" s="4" t="inlineStr">
        <is>
          <t>Vendido</t>
        </is>
      </c>
      <c r="D202" s="4" t="inlineStr">
        <is>
          <t>49</t>
        </is>
      </c>
      <c r="E202" s="5" t="inlineStr">
        <is>
          <t>68.000,00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=HYPERLINK("https://www.leilaoonline.com.br/lote/detalhe/303123", "35816")</f>
      </c>
      <c r="B203" s="4" t="s">
        <f>=HYPERLINK("https://www.leilaoonline.com.br/lote/detalhe/303123", " REBOQUE RANDONSP RQ CA; ANO 2012/2013; CINZA. - FR121543. - LOC. VALE DO ROSÁRIO ")</f>
      </c>
      <c r="C203" s="4" t="inlineStr">
        <is>
          <t>Vendido</t>
        </is>
      </c>
      <c r="D203" s="4" t="inlineStr">
        <is>
          <t>41</t>
        </is>
      </c>
      <c r="E203" s="5" t="inlineStr">
        <is>
          <t>60.000,00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=HYPERLINK("https://www.leilaoonline.com.br/lote/detalhe/303109", "35817")</f>
      </c>
      <c r="B204" s="4" t="s">
        <f>=HYPERLINK("https://www.leilaoonline.com.br/lote/detalhe/303109", " REBOQUE RANDONSP RQ CA; ANO 2012/2012. - FR70382. -  LOC. VALE DO ROSÁRIO ")</f>
      </c>
      <c r="C204" s="4" t="inlineStr">
        <is>
          <t>Vendido</t>
        </is>
      </c>
      <c r="D204" s="4" t="inlineStr">
        <is>
          <t>42</t>
        </is>
      </c>
      <c r="E204" s="5" t="inlineStr">
        <is>
          <t>61.000,00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=HYPERLINK("https://www.leilaoonline.com.br/lote/detalhe/303102", "35818")</f>
      </c>
      <c r="B205" s="4" t="s">
        <f>=HYPERLINK("https://www.leilaoonline.com.br/lote/detalhe/303102", " SEMI REBOQUE RANDON SRCA CA; ANO 2008/2008; AZUL. - FR96225. - LOC. VALE DO ROSÁRIO ")</f>
      </c>
      <c r="C205" s="4" t="inlineStr">
        <is>
          <t>Vendido</t>
        </is>
      </c>
      <c r="D205" s="4" t="inlineStr">
        <is>
          <t>32</t>
        </is>
      </c>
      <c r="E205" s="5" t="inlineStr">
        <is>
          <t>46.000,00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=HYPERLINK("https://www.leilaoonline.com.br/lote/detalhe/303115", "35819")</f>
      </c>
      <c r="B206" s="4" t="s">
        <f>=HYPERLINK("https://www.leilaoonline.com.br/lote/detalhe/303115", " SEMI REBOQUE RANDONSP SRCA CA; ANO 2012/2012. - FR10916. - LOC. VALE DO ROSÁRIO ")</f>
      </c>
      <c r="C206" s="4" t="inlineStr">
        <is>
          <t>Vendido</t>
        </is>
      </c>
      <c r="D206" s="4" t="inlineStr">
        <is>
          <t>45</t>
        </is>
      </c>
      <c r="E206" s="5" t="inlineStr">
        <is>
          <t>64.000,00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=HYPERLINK("https://www.leilaoonline.com.br/lote/detalhe/303099", "35820")</f>
      </c>
      <c r="B207" s="4" t="s">
        <f>=HYPERLINK("https://www.leilaoonline.com.br/lote/detalhe/303099", " SEMI REBOQUE RANDONSP SRCA CA; ANO 2012/2013. - FR121557. - LOC. VALE DO ROSÁRIO ")</f>
      </c>
      <c r="C207" s="4" t="inlineStr">
        <is>
          <t>Vendido</t>
        </is>
      </c>
      <c r="D207" s="4" t="inlineStr">
        <is>
          <t>52</t>
        </is>
      </c>
      <c r="E207" s="5" t="inlineStr">
        <is>
          <t>71.000,00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=HYPERLINK("https://www.leilaoonline.com.br/lote/detalhe/303106", "35821")</f>
      </c>
      <c r="B208" s="4" t="s">
        <f>=HYPERLINK("https://www.leilaoonline.com.br/lote/detalhe/303106", " REBOQUE RANDONSP RQ CA; ANO 2012/2013; CINZA. - FR121544. - LOC. VALE DO ROSÁRIO ")</f>
      </c>
      <c r="C208" s="4" t="inlineStr">
        <is>
          <t>Vendido</t>
        </is>
      </c>
      <c r="D208" s="4" t="inlineStr">
        <is>
          <t>55</t>
        </is>
      </c>
      <c r="E208" s="5" t="inlineStr">
        <is>
          <t>74.000,00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=HYPERLINK("https://www.leilaoonline.com.br/lote/detalhe/303113", "35822")</f>
      </c>
      <c r="B209" s="4" t="s">
        <f>=HYPERLINK("https://www.leilaoonline.com.br/lote/detalhe/303113", " REBOQUE RANDONSP RQ CA; ANO 2012/2012. - FR10908. -  LOC. VALE DO ROSÁRIO ")</f>
      </c>
      <c r="C209" s="4" t="inlineStr">
        <is>
          <t>Vendido</t>
        </is>
      </c>
      <c r="D209" s="4" t="inlineStr">
        <is>
          <t>53</t>
        </is>
      </c>
      <c r="E209" s="5" t="inlineStr">
        <is>
          <t>72.000,00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=HYPERLINK("https://www.leilaoonline.com.br/lote/detalhe/303124", "35823")</f>
      </c>
      <c r="B210" s="4" t="s">
        <f>=HYPERLINK("https://www.leilaoonline.com.br/lote/detalhe/303124", " SEMI REBOQUE RANDON SP SRCA CA; ANO 2012/2012. - FR10933. - LOC. VALE DO ROSÁRIO ")</f>
      </c>
      <c r="C210" s="4" t="inlineStr">
        <is>
          <t>Vendido</t>
        </is>
      </c>
      <c r="D210" s="4" t="inlineStr">
        <is>
          <t>48</t>
        </is>
      </c>
      <c r="E210" s="5" t="inlineStr">
        <is>
          <t>72.000,00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=HYPERLINK("https://www.leilaoonline.com.br/lote/detalhe/303101", "35824")</f>
      </c>
      <c r="B211" s="4" t="s">
        <f>=HYPERLINK("https://www.leilaoonline.com.br/lote/detalhe/303101", " PRENSA. - FR9303. -  LOC. VALE DO ROSÁRIO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=HYPERLINK("https://www.leilaoonline.com.br/lote/detalhe/303100", "35825")</f>
      </c>
      <c r="B212" s="4" t="s">
        <f>=HYPERLINK("https://www.leilaoonline.com.br/lote/detalhe/303100", " TANQUE GASCOM. - FR1443. - LOC. VALE DO ROSÁRIO ")</f>
      </c>
      <c r="C212" s="4" t="inlineStr">
        <is>
          <t>Vendido</t>
        </is>
      </c>
      <c r="D212" s="4" t="inlineStr">
        <is>
          <t>51</t>
        </is>
      </c>
      <c r="E212" s="5" t="inlineStr">
        <is>
          <t>51.500,00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=HYPERLINK("https://www.leilaoonline.com.br/lote/detalhe/303105", "35826")</f>
      </c>
      <c r="B213" s="4" t="s">
        <f>=HYPERLINK("https://www.leilaoonline.com.br/lote/detalhe/303105", " GRADE; ANO 2013. - FR11003674. - LOC. VALE DO ROSÁRIO ")</f>
      </c>
      <c r="C213" s="4" t="inlineStr">
        <is>
          <t>Não vendido</t>
        </is>
      </c>
      <c r="D213" s="4" t="inlineStr">
        <is>
          <t>48</t>
        </is>
      </c>
      <c r="E213" s="5" t="inlineStr">
        <is>
          <t>37.250,00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=HYPERLINK("https://www.leilaoonline.com.br/lote/detalhe/303121", "35827")</f>
      </c>
      <c r="B214" s="4" t="s">
        <f>=HYPERLINK("https://www.leilaoonline.com.br/lote/detalhe/303121", " GRADE; ANO 2005. - FR11003366. - LOC. VALE DO ROSÁRIO ")</f>
      </c>
      <c r="C214" s="4" t="inlineStr">
        <is>
          <t>Não vendido</t>
        </is>
      </c>
      <c r="D214" s="4" t="inlineStr">
        <is>
          <t>72</t>
        </is>
      </c>
      <c r="E214" s="5" t="inlineStr">
        <is>
          <t>49.250,00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=HYPERLINK("https://www.leilaoonline.com.br/lote/detalhe/303103", "35828")</f>
      </c>
      <c r="B215" s="4" t="s">
        <f>=HYPERLINK("https://www.leilaoonline.com.br/lote/detalhe/303103", " MARCHESAN LTA 5000; ANO 2014. -FR11003754. - LOC. VALE DO ROSÁRIO ")</f>
      </c>
      <c r="C215" s="4" t="inlineStr">
        <is>
          <t>Não vendido</t>
        </is>
      </c>
      <c r="D215" s="4" t="inlineStr">
        <is>
          <t>47</t>
        </is>
      </c>
      <c r="E215" s="5" t="inlineStr">
        <is>
          <t>27.000,00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=HYPERLINK("https://www.leilaoonline.com.br/lote/detalhe/303104", "35829")</f>
      </c>
      <c r="B216" s="4" t="s">
        <f>=HYPERLINK("https://www.leilaoonline.com.br/lote/detalhe/303104", " REBOQUE RODOVIÁRIA RQ CI HI; ANO 1995/1995; VERDE. - FR11004321. -  LOC. VALE DO ROSÁRIO ")</f>
      </c>
      <c r="C216" s="4" t="inlineStr">
        <is>
          <t>Vendido</t>
        </is>
      </c>
      <c r="D216" s="4" t="inlineStr">
        <is>
          <t>43</t>
        </is>
      </c>
      <c r="E216" s="5" t="inlineStr">
        <is>
          <t>29.500,00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=HYPERLINK("https://www.leilaoonline.com.br/lote/detalhe/303111", "35830")</f>
      </c>
      <c r="B217" s="4" t="s">
        <f>=HYPERLINK("https://www.leilaoonline.com.br/lote/detalhe/303111", " PLANTADORA; ANO 2011. - FR11003622. - LOC. VALE DO ROSÁRIO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=HYPERLINK("https://www.leilaoonline.com.br/lote/detalhe/303107", "35831")</f>
      </c>
      <c r="B218" s="4" t="s">
        <f>=HYPERLINK("https://www.leilaoonline.com.br/lote/detalhe/303107", " COLHEDORA; ANO 2017. - FR11802285. - LOC. VALE DO ROSÁRIO ")</f>
      </c>
      <c r="C218" s="4" t="inlineStr">
        <is>
          <t>Não vendido</t>
        </is>
      </c>
      <c r="D218" s="4" t="inlineStr">
        <is>
          <t>39</t>
        </is>
      </c>
      <c r="E218" s="5" t="inlineStr">
        <is>
          <t>58.000,00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=HYPERLINK("https://www.leilaoonline.com.br/lote/detalhe/303110", "35833")</f>
      </c>
      <c r="B219" s="4" t="s">
        <f>=HYPERLINK("https://www.leilaoonline.com.br/lote/detalhe/303110", " COLHEDORA; ANO 2017. - FR11002199. - LOC. VALE DO ROSÁRIO ")</f>
      </c>
      <c r="C219" s="4" t="inlineStr">
        <is>
          <t>Não vendido</t>
        </is>
      </c>
      <c r="D219" s="4" t="inlineStr">
        <is>
          <t>37</t>
        </is>
      </c>
      <c r="E219" s="5" t="inlineStr">
        <is>
          <t>56.000,00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=HYPERLINK("https://www.leilaoonline.com.br/lote/detalhe/299346", "35900")</f>
      </c>
      <c r="B220" s="4" t="s">
        <f>=HYPERLINK("https://www.leilaoonline.com.br/lote/detalhe/299346", " TRANSBORDO CIVEMASA TAC 13000 - ANO 2008 - FR9004059 - LOC. PASSATEMPO")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=HYPERLINK("https://www.leilaoonline.com.br/lote/detalhe/299347", "35902")</f>
      </c>
      <c r="B221" s="4" t="s">
        <f>=HYPERLINK("https://www.leilaoonline.com.br/lote/detalhe/299347", " TRANSBORDO CIVEMASA TAC 13000 - 2008 - FR9004120 - LOC. PASSATEMPO")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=HYPERLINK("https://www.leilaoonline.com.br/lote/detalhe/304434", "35905")</f>
      </c>
      <c r="B222" s="4" t="s">
        <f>=HYPERLINK("https://www.leilaoonline.com.br/lote/detalhe/304434", " TRANSBORDO CIVEMASA TAC 13000 - ANO 2008 - FR5004814 - LOC. RIO BRILHANTE 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=HYPERLINK("https://www.leilaoonline.com.br/lote/detalhe/304059", "35907")</f>
      </c>
      <c r="B223" s="4" t="s">
        <f>=HYPERLINK("https://www.leilaoonline.com.br/lote/detalhe/304059", " IMPLEMENTO MUNCK USICAMP MK12LT5 - CAP. CARGA: 6000 Kg - ANO 2006 - FR5001265 - LOC. RIO BRILHANTE 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11.000,00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=HYPERLINK("https://www.leilaoonline.com.br/lote/detalhe/304433", "35912")</f>
      </c>
      <c r="B224" s="4" t="s">
        <f>=HYPERLINK("https://www.leilaoonline.com.br/lote/detalhe/304433", " HIDRO ROLL - ANO 2017 - FR4445268 - LOC. CAARAPÓ")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1.250,00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=HYPERLINK("https://www.leilaoonline.com.br/lote/detalhe/299343", "35913")</f>
      </c>
      <c r="B225" s="4" t="s">
        <f>=HYPERLINK("https://www.leilaoonline.com.br/lote/detalhe/299343", " TRANSBORDO CIVEMASA TAC 13000 - ANO 2008 - FR9004094 - LOC. RIO BRILHANTE ")</f>
      </c>
      <c r="C225" s="4" t="inlineStr">
        <is>
          <t>Não vendido</t>
        </is>
      </c>
      <c r="D225" s="4" t="inlineStr">
        <is>
          <t>6</t>
        </is>
      </c>
      <c r="E225" s="5" t="inlineStr">
        <is>
          <t>15.000,00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=HYPERLINK("https://www.leilaoonline.com.br/lote/detalhe/299344", "35915")</f>
      </c>
      <c r="B226" s="4" t="s">
        <f>=HYPERLINK("https://www.leilaoonline.com.br/lote/detalhe/299344", " TRANSBORDO CIVEMASA TAC 13000 2008 - FR5004812 - LOC. PASSATEMPO")</f>
      </c>
      <c r="C226" s="4" t="inlineStr">
        <is>
          <t>Não vendido</t>
        </is>
      </c>
      <c r="D226" s="4" t="inlineStr">
        <is>
          <t>5</t>
        </is>
      </c>
      <c r="E226" s="5" t="inlineStr">
        <is>
          <t>14.000,00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=HYPERLINK("https://www.leilaoonline.com.br/lote/detalhe/299345", "35917")</f>
      </c>
      <c r="B227" s="4" t="s">
        <f>=HYPERLINK("https://www.leilaoonline.com.br/lote/detalhe/299345", " TRANSBORDO CIVEMASA TAC 13000 2008 -FR5004734 - LOC. PASSATEMPO")</f>
      </c>
      <c r="C227" s="4" t="inlineStr">
        <is>
          <t>Não vendido</t>
        </is>
      </c>
      <c r="D227" s="4" t="inlineStr">
        <is>
          <t>5</t>
        </is>
      </c>
      <c r="E227" s="5" t="inlineStr">
        <is>
          <t>14.000,00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=HYPERLINK("https://www.leilaoonline.com.br/lote/detalhe/303701", "35928")</f>
      </c>
      <c r="B228" s="4" t="s">
        <f>=HYPERLINK("https://www.leilaoonline.com.br/lote/detalhe/303701", "CAMINHÃO VOLKSWAGEN 26.220 EURO3 WORKER; ANO 2008/2009; BRANCA. - FR163124/FR165558. - (DESINVESTIMENTO) LOC. JATAI/GO")</f>
      </c>
      <c r="C228" s="4" t="inlineStr">
        <is>
          <t>Vendido</t>
        </is>
      </c>
      <c r="D228" s="4" t="inlineStr">
        <is>
          <t>28</t>
        </is>
      </c>
      <c r="E228" s="5" t="inlineStr">
        <is>
          <t>103.000,00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=HYPERLINK("https://www.leilaoonline.com.br/lote/detalhe/299372", "35947")</f>
      </c>
      <c r="B229" s="4" t="s">
        <f>=HYPERLINK("https://www.leilaoonline.com.br/lote/detalhe/299372", " TRANSBORDO CIVEMASA TRIDEM 13T; ANO 2016. - FR4445239. - (DESINVESTIMENTO). - LOC. JATAI/GO 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=HYPERLINK("https://www.leilaoonline.com.br/lote/detalhe/299354", "35951")</f>
      </c>
      <c r="B230" s="4" t="s">
        <f>=HYPERLINK("https://www.leilaoonline.com.br/lote/detalhe/299354", "TRANSBORDO CIVEMASA TRIDEM 13T; ANO 2016. - FR4445254. - DESINVESTIMENTO. - LOC. JATAI/GO 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10.000,00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=HYPERLINK("https://www.leilaoonline.com.br/lote/detalhe/299356", "35957")</f>
      </c>
      <c r="B231" s="4" t="s">
        <f>=HYPERLINK("https://www.leilaoonline.com.br/lote/detalhe/299356", "TRANSBORDO CIVEMASA TRIDEM 13T; ANO 2016. - FR4445249. - DESINVESTIMENTO. - LOC. JATAI/GO")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=HYPERLINK("https://www.leilaoonline.com.br/lote/detalhe/299355", "35984")</f>
      </c>
      <c r="B232" s="4" t="s">
        <f>=HYPERLINK("https://www.leilaoonline.com.br/lote/detalhe/299355", "TRATOR CASE MX 260 MAGNUM 4X4; ANO 2017. - FR163516. - DESINVESTIMENTO. - LOC. JATAI/GO")</f>
      </c>
      <c r="C232" s="4" t="inlineStr">
        <is>
          <t>Vendido</t>
        </is>
      </c>
      <c r="D232" s="4" t="inlineStr">
        <is>
          <t>5</t>
        </is>
      </c>
      <c r="E232" s="5" t="inlineStr">
        <is>
          <t>90.000,00</t>
        </is>
      </c>
      <c r="F232" s="4" t="inlineStr">
        <is>
          <t>2500.00</t>
        </is>
      </c>
    </row>
    <row collapsed="false" customFormat="false" customHeight="false" hidden="false" ht="12.1" outlineLevel="0" r="233">
      <c r="A233" s="5" t="s">
        <f>=HYPERLINK("https://www.leilaoonline.com.br/lote/detalhe/304848", "35995")</f>
      </c>
      <c r="B233" s="4" t="s">
        <f>=HYPERLINK("https://www.leilaoonline.com.br/lote/detalhe/304848", "PONTE ROLANTE; CAP. 40 TON. - S/FR. - (INDUSTRIA) - LOC. RIO BRILHANTE ")</f>
      </c>
      <c r="C233" s="4" t="inlineStr">
        <is>
          <t>Vendido</t>
        </is>
      </c>
      <c r="D233" s="4" t="inlineStr">
        <is>
          <t>99</t>
        </is>
      </c>
      <c r="E233" s="5" t="inlineStr">
        <is>
          <t>97.000,00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=HYPERLINK("https://www.leilaoonline.com.br/lote/detalhe/304855", "36000")</f>
      </c>
      <c r="B234" s="4" t="s">
        <f>=HYPERLINK("https://www.leilaoonline.com.br/lote/detalhe/304855", "02 TURBINA, 01 GERADOR 3500 KVA. - N/E. - INDUSTRIA- LOC. MACARAJU ")</f>
      </c>
      <c r="C234" s="4" t="inlineStr">
        <is>
          <t>Vendido</t>
        </is>
      </c>
      <c r="D234" s="4" t="inlineStr">
        <is>
          <t>82</t>
        </is>
      </c>
      <c r="E234" s="5" t="inlineStr">
        <is>
          <t>100.000,00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=HYPERLINK("https://www.leilaoonline.com.br/lote/detalhe/304858", "36002")</f>
      </c>
      <c r="B235" s="4" t="s">
        <f>=HYPERLINK("https://www.leilaoonline.com.br/lote/detalhe/304858", "GERADOR. - N/E. - INDUSTRIA - LOC. MARACAJU")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=HYPERLINK("https://www.leilaoonline.com.br/lote/detalhe/304854", "36004")</f>
      </c>
      <c r="B236" s="4" t="s">
        <f>=HYPERLINK("https://www.leilaoonline.com.br/lote/detalhe/304854", "02 CENTRIFUGAS DE AÇUCAR. - N/E. - INDUSTRIA - LOC.MARACAJU ")</f>
      </c>
      <c r="C236" s="4" t="inlineStr">
        <is>
          <t>Vendido</t>
        </is>
      </c>
      <c r="D236" s="4" t="inlineStr">
        <is>
          <t>73</t>
        </is>
      </c>
      <c r="E236" s="5" t="inlineStr">
        <is>
          <t>42.000,00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=HYPERLINK("https://www.leilaoonline.com.br/lote/detalhe/304857", "36006")</f>
      </c>
      <c r="B237" s="4" t="s">
        <f>=HYPERLINK("https://www.leilaoonline.com.br/lote/detalhe/304857", "03 REDUTORES. - N/E. - INDUSTRIA - LOC. MARACAJU")</f>
      </c>
      <c r="C237" s="4" t="inlineStr">
        <is>
          <t>Vendido</t>
        </is>
      </c>
      <c r="D237" s="4" t="inlineStr">
        <is>
          <t>23</t>
        </is>
      </c>
      <c r="E237" s="5" t="inlineStr">
        <is>
          <t>8.500,00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=HYPERLINK("https://www.leilaoonline.com.br/lote/detalhe/304856", "36008")</f>
      </c>
      <c r="B238" s="4" t="s">
        <f>=HYPERLINK("https://www.leilaoonline.com.br/lote/detalhe/304856", "PAINEL ELETRICO. - PT299896. - INDUSTRIA- LOC. MARACAJU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=HYPERLINK("https://www.leilaoonline.com.br/lote/detalhe/304850", "36009")</f>
      </c>
      <c r="B239" s="4" t="s">
        <f>=HYPERLINK("https://www.leilaoonline.com.br/lote/detalhe/304850", "MOTOR ESTACIONÁRIO. - N/E. - INDUSTRIA - LOC. RIO BRILHANTE ")</f>
      </c>
      <c r="C239" s="4" t="inlineStr">
        <is>
          <t>Vendido</t>
        </is>
      </c>
      <c r="D239" s="4" t="inlineStr">
        <is>
          <t>70</t>
        </is>
      </c>
      <c r="E239" s="5" t="inlineStr">
        <is>
          <t>29.000,00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=HYPERLINK("https://www.leilaoonline.com.br/lote/detalhe/304849", "36011")</f>
      </c>
      <c r="B240" s="4" t="s">
        <f>=HYPERLINK("https://www.leilaoonline.com.br/lote/detalhe/304849", "FORNO INDUSTRIAL. - N/E. - LOC. RIO BRILHANTE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=HYPERLINK("https://www.leilaoonline.com.br/lote/detalhe/304859", "36013")</f>
      </c>
      <c r="B241" s="4" t="s">
        <f>=HYPERLINK("https://www.leilaoonline.com.br/lote/detalhe/304859", "ROÇADEIRA. - FR5003986 . - INDUSTRIA - LOC. MARACAJU ")</f>
      </c>
      <c r="C241" s="4" t="inlineStr">
        <is>
          <t>Vendido</t>
        </is>
      </c>
      <c r="D241" s="4" t="inlineStr">
        <is>
          <t>6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=HYPERLINK("https://www.leilaoonline.com.br/lote/detalhe/304853", "36015")</f>
      </c>
      <c r="B242" s="4" t="s">
        <f>=HYPERLINK("https://www.leilaoonline.com.br/lote/detalhe/304853", "04 TORRES DE RESFRIAMENTO (SEM ACIONAMENTO). - N/E. - INDUSTRIA  - LOC. MACARAJU ")</f>
      </c>
      <c r="C242" s="4" t="inlineStr">
        <is>
          <t>Vendido</t>
        </is>
      </c>
      <c r="D242" s="4" t="inlineStr">
        <is>
          <t>2</t>
        </is>
      </c>
      <c r="E242" s="5" t="inlineStr">
        <is>
          <t>21.000,00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=HYPERLINK("https://www.leilaoonline.com.br/lote/detalhe/304860", "36017")</f>
      </c>
      <c r="B243" s="4" t="s">
        <f>=HYPERLINK("https://www.leilaoonline.com.br/lote/detalhe/304860", "01 TRANSFORMADOR 750 KVA. - N/E. - INDUSTRIA - LOC. MARACAJU ")</f>
      </c>
      <c r="C243" s="4" t="inlineStr">
        <is>
          <t>Vendido</t>
        </is>
      </c>
      <c r="D243" s="4" t="inlineStr">
        <is>
          <t>29</t>
        </is>
      </c>
      <c r="E243" s="5" t="inlineStr">
        <is>
          <t>18.000,00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=HYPERLINK("https://www.leilaoonline.com.br/lote/detalhe/304852", "36019")</f>
      </c>
      <c r="B244" s="4" t="s">
        <f>=HYPERLINK("https://www.leilaoonline.com.br/lote/detalhe/304852", "02 TRANSFORMADORES DE 45 KVA . - N/E. - INDUSTRIA - LOC. MARACAJU 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3.500,00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=HYPERLINK("https://www.leilaoonline.com.br/lote/detalhe/304851", "36020")</f>
      </c>
      <c r="B245" s="4" t="s">
        <f>=HYPERLINK("https://www.leilaoonline.com.br/lote/detalhe/304851", "SONDA OBLIQUA. - N/E. - INDUSTRIA - LOC. MARACAJU ")</f>
      </c>
      <c r="C245" s="4" t="inlineStr">
        <is>
          <t>Vendido</t>
        </is>
      </c>
      <c r="D245" s="4" t="inlineStr">
        <is>
          <t>2</t>
        </is>
      </c>
      <c r="E245" s="5" t="inlineStr">
        <is>
          <t>80.000,00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=HYPERLINK("https://www.leilaoonline.com.br/lote/detalhe/305184", "36608")</f>
      </c>
      <c r="B246" s="4" t="s">
        <f>=HYPERLINK("https://www.leilaoonline.com.br/lote/detalhe/305184", "BALDAN FAST CLEAN C/APLICADOR; ANO 2020; SÉRIE 61055636001001. - N/E. - LOC. JUNQUEIRA ")</f>
      </c>
      <c r="C246" s="4" t="inlineStr">
        <is>
          <t>Vendido</t>
        </is>
      </c>
      <c r="D246" s="4" t="inlineStr">
        <is>
          <t>19</t>
        </is>
      </c>
      <c r="E246" s="5" t="inlineStr">
        <is>
          <t>5.500,00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=HYPERLINK("https://www.leilaoonline.com.br/lote/detalhe/305185", "36609")</f>
      </c>
      <c r="B247" s="4" t="s">
        <f>=HYPERLINK("https://www.leilaoonline.com.br/lote/detalhe/305185", "GRADE AGROMATÃO; ANO 2019. - FR103135. - LOC. JUNQUEIRA ")</f>
      </c>
      <c r="C247" s="4" t="inlineStr">
        <is>
          <t>Não vendido</t>
        </is>
      </c>
      <c r="D247" s="4" t="inlineStr">
        <is>
          <t>7</t>
        </is>
      </c>
      <c r="E247" s="5" t="inlineStr">
        <is>
          <t>2.500,00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=HYPERLINK("https://www.leilaoonline.com.br/lote/detalhe/305558", "36612")</f>
      </c>
      <c r="B248" s="4" t="s">
        <f>=HYPERLINK("https://www.leilaoonline.com.br/lote/detalhe/305558", "ROÇADEIRA HIDRÁULICA; ANO 1997. - FR14003372. - LOC. SANTA ELISA")</f>
      </c>
      <c r="C248" s="4" t="inlineStr">
        <is>
          <t>Vendido</t>
        </is>
      </c>
      <c r="D248" s="4" t="inlineStr">
        <is>
          <t>2</t>
        </is>
      </c>
      <c r="E248" s="5" t="inlineStr">
        <is>
          <t>2.750,00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=HYPERLINK("https://www.leilaoonline.com.br/lote/detalhe/305559", "36613")</f>
      </c>
      <c r="B249" s="4" t="s">
        <f>=HYPERLINK("https://www.leilaoonline.com.br/lote/detalhe/305559", "CARREGADORA VALTRA BM100; ANO 2006. - FR14002097. - LOC. SANTA ELISA ")</f>
      </c>
      <c r="C249" s="4" t="inlineStr">
        <is>
          <t>Vendido</t>
        </is>
      </c>
      <c r="D249" s="4" t="inlineStr">
        <is>
          <t>123</t>
        </is>
      </c>
      <c r="E249" s="5" t="inlineStr">
        <is>
          <t>172.000,00</t>
        </is>
      </c>
      <c r="F249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2026-06-18T20:47:01.00Z</dcterms:created>
  <dc:creator>Tellks Tecnologia</dc:creator>
  <cp:revision>0</cp:revision>
</cp:coreProperties>
</file>