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40 CAMINHÕES • 11 TRATORES • 22 REBOQUES/SEMI • MOTO BOMBAS • 17 COLH. JD E CASE A8810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=HYPERLINK("https://www.leilaoonline.com.br/lote/detalhe/306825", "1284")</f>
      </c>
      <c r="B11" s="4" t="s">
        <f>=HYPERLINK("https://www.leilaoonline.com.br/lote/detalhe/306825", " CAMINHÃO M.BENZ/L 2219; ANO 1983/1983; BRANCA. - FR52462. - (DESINVESTIMENTO) - LOC. BOM RETIRO ")</f>
      </c>
      <c r="C11" s="4" t="inlineStr">
        <is>
          <t>Vendido</t>
        </is>
      </c>
      <c r="D11" s="4" t="inlineStr">
        <is>
          <t>26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=HYPERLINK("https://www.leilaoonline.com.br/lote/detalhe/306829", "1289")</f>
      </c>
      <c r="B12" s="4" t="s">
        <f>=HYPERLINK("https://www.leilaoonline.com.br/lote/detalhe/306829", " CAMINHÃO M.BENZ/L 2219; ANO 1983/1983; BRANCA. - FR58621. - (DESINVESTIMENTO) - LOC. BOM RETIRO ")</f>
      </c>
      <c r="C12" s="4" t="inlineStr">
        <is>
          <t>Vendido</t>
        </is>
      </c>
      <c r="D12" s="4" t="inlineStr">
        <is>
          <t>26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=HYPERLINK("https://www.leilaoonline.com.br/lote/detalhe/306823", "1294")</f>
      </c>
      <c r="B13" s="4" t="s">
        <f>=HYPERLINK("https://www.leilaoonline.com.br/lote/detalhe/306823", " VW/GOL I; ANO 1996/1996; PRATA. - FR10018. - (DESINVESTIMENTO) - LOC. BOM RETIRO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=HYPERLINK("https://www.leilaoonline.com.br/lote/detalhe/308789", "1344")</f>
      </c>
      <c r="B14" s="4" t="s">
        <f>=HYPERLINK("https://www.leilaoonline.com.br/lote/detalhe/308789", "COLHEDORA JOHN DEERE 3520 - ANO 2015. - FR11802178. - (PÁTIO DESINVESTIMENTO). -  LOC. PARAISO")</f>
      </c>
      <c r="C14" s="4" t="inlineStr">
        <is>
          <t>Vendido</t>
        </is>
      </c>
      <c r="D14" s="4" t="inlineStr">
        <is>
          <t>22</t>
        </is>
      </c>
      <c r="E14" s="5" t="inlineStr">
        <is>
          <t>41.000,00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=HYPERLINK("https://www.leilaoonline.com.br/lote/detalhe/307557", "1354")</f>
      </c>
      <c r="B15" s="4" t="s">
        <f>=HYPERLINK("https://www.leilaoonline.com.br/lote/detalhe/307557", "TRATOR CASE 260; ANO 2017. - FR20348/20373. - LOC. SANTA CANDIDA ")</f>
      </c>
      <c r="C15" s="4" t="inlineStr">
        <is>
          <t>Vendido</t>
        </is>
      </c>
      <c r="D15" s="4" t="inlineStr">
        <is>
          <t>5</t>
        </is>
      </c>
      <c r="E15" s="5" t="inlineStr">
        <is>
          <t>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=HYPERLINK("https://www.leilaoonline.com.br/lote/detalhe/306705", "1361")</f>
      </c>
      <c r="B16" s="4" t="s">
        <f>=HYPERLINK("https://www.leilaoonline.com.br/lote/detalhe/306705", " TRATOR CASE 260; ANO 2017. - FR100026. - LOC. DIAMANTE")</f>
      </c>
      <c r="C16" s="4" t="inlineStr">
        <is>
          <t>Vendido</t>
        </is>
      </c>
      <c r="D16" s="4" t="inlineStr">
        <is>
          <t>8</t>
        </is>
      </c>
      <c r="E16" s="5" t="inlineStr">
        <is>
          <t>76.500,00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=HYPERLINK("https://www.leilaoonline.com.br/lote/detalhe/308798", "1427")</f>
      </c>
      <c r="B17" s="4" t="s">
        <f>=HYPERLINK("https://www.leilaoonline.com.br/lote/detalhe/308798", "TRATOR J.DEERE 7225 J 4X4; ANO 2013. - FR10075. -  DESINVESTIMENTO- LOC. SERRA ")</f>
      </c>
      <c r="C17" s="4" t="inlineStr">
        <is>
          <t>Vendido</t>
        </is>
      </c>
      <c r="D17" s="4" t="inlineStr">
        <is>
          <t>13</t>
        </is>
      </c>
      <c r="E17" s="5" t="inlineStr">
        <is>
          <t>42.000,00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=HYPERLINK("https://www.leilaoonline.com.br/lote/detalhe/306717", "1705")</f>
      </c>
      <c r="B18" s="4" t="s">
        <f>=HYPERLINK("https://www.leilaoonline.com.br/lote/detalhe/306717", " PLANTADORA PTX4000; ANO 2014 . - FR122359. - LOC.BONFIM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=HYPERLINK("https://www.leilaoonline.com.br/lote/detalhe/307556", "1722")</f>
      </c>
      <c r="B19" s="4" t="s">
        <f>=HYPERLINK("https://www.leilaoonline.com.br/lote/detalhe/307556", "TRATOR CASE 260; ANO 2017. - FR20364. - LOC. SANTA CANDIDA")</f>
      </c>
      <c r="C19" s="4" t="inlineStr">
        <is>
          <t>Vendido</t>
        </is>
      </c>
      <c r="D19" s="4" t="inlineStr">
        <is>
          <t>17</t>
        </is>
      </c>
      <c r="E19" s="5" t="inlineStr">
        <is>
          <t>98.000,00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=HYPERLINK("https://www.leilaoonline.com.br/lote/detalhe/308659", "2063")</f>
      </c>
      <c r="B20" s="4" t="s">
        <f>=HYPERLINK("https://www.leilaoonline.com.br/lote/detalhe/308659", "04 BOMBAS E FILTRO DE POSTOS DE COMBUSTIVEL SUCATEADAS. - PT.145329/ 145316 / 145327 / 145318 / 222216 / 30488. - DESINVESTIMENTO- LOC. GASA 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=HYPERLINK("https://www.leilaoonline.com.br/lote/detalhe/307811", "2476")</f>
      </c>
      <c r="B21" s="4" t="s">
        <f>=HYPERLINK("https://www.leilaoonline.com.br/lote/detalhe/307811", "CAMINHÃO M.BENZ/AXOR 3344S 6X4; ANO 2014/2014; BRANCA. - FR10643. - LOC. ARARAQUARA ")</f>
      </c>
      <c r="C21" s="4" t="inlineStr">
        <is>
          <t>Vendido</t>
        </is>
      </c>
      <c r="D21" s="4" t="inlineStr">
        <is>
          <t>74</t>
        </is>
      </c>
      <c r="E21" s="5" t="inlineStr">
        <is>
          <t>127.000,00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=HYPERLINK("https://www.leilaoonline.com.br/lote/detalhe/311454", "2477")</f>
      </c>
      <c r="B22" s="4" t="s">
        <f>=HYPERLINK("https://www.leilaoonline.com.br/lote/detalhe/311454", "LOTE  DE 10 Televisores com defeito, 1 impressora EPSON M244A e 3 FRIGOBARES - S/FR - CFC - LOC. COSTA PINTO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=HYPERLINK("https://www.leilaoonline.com.br/lote/detalhe/307654", "2480")</f>
      </c>
      <c r="B23" s="4" t="s">
        <f>=HYPERLINK("https://www.leilaoonline.com.br/lote/detalhe/307654", "CARROCERIA TANQUE HERBICIDA; ANO 1984. - FR361097. - DESINVESTIMENTO - LOC. ARARAQUARA 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=HYPERLINK("https://www.leilaoonline.com.br/lote/detalhe/306824", "10378")</f>
      </c>
      <c r="B24" s="4" t="s">
        <f>=HYPERLINK("https://www.leilaoonline.com.br/lote/detalhe/306824", " CAMINHÃO M.BENZ/L 2219; ANO 1983/1983; BRANCA. - FR22123. - (DESINVESTIMENTO) - LOC. BOM RETIRO ")</f>
      </c>
      <c r="C24" s="4" t="inlineStr">
        <is>
          <t>Vendido</t>
        </is>
      </c>
      <c r="D24" s="4" t="inlineStr">
        <is>
          <t>27</t>
        </is>
      </c>
      <c r="E24" s="5" t="inlineStr">
        <is>
          <t>18.500,00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=HYPERLINK("https://www.leilaoonline.com.br/lote/detalhe/308793", "11187")</f>
      </c>
      <c r="B25" s="4" t="s">
        <f>=HYPERLINK("https://www.leilaoonline.com.br/lote/detalhe/308793", "GABINETE DE ALARME DE INCÊNDIO USADO EDWARDS SYSTEM TECHNOLOGY Est2. - S/FR. - CAR- LOC. PIRACICABA")</f>
      </c>
      <c r="C25" s="4" t="inlineStr">
        <is>
          <t>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=HYPERLINK("https://www.leilaoonline.com.br/lote/detalhe/307968", "11594")</f>
      </c>
      <c r="B26" s="4" t="s">
        <f>=HYPERLINK("https://www.leilaoonline.com.br/lote/detalhe/307968", "LOTE COM O3 COMPRESSORES DE AR E 01 RESERVATÓRIO DE AR COMPRIMIDO. - PT.261381. - LOC. ARARAQUARA")</f>
      </c>
      <c r="C26" s="4" t="inlineStr">
        <is>
          <t>Vendido</t>
        </is>
      </c>
      <c r="D26" s="4" t="inlineStr">
        <is>
          <t>15</t>
        </is>
      </c>
      <c r="E26" s="5" t="inlineStr">
        <is>
          <t>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=HYPERLINK("https://www.leilaoonline.com.br/lote/detalhe/307967", "11598")</f>
      </c>
      <c r="B27" s="4" t="s">
        <f>=HYPERLINK("https://www.leilaoonline.com.br/lote/detalhe/307967", "03 SUCATAS DE MÁQUINAS DE SOLDA. - S/ID. - LOC. ARARAQUARA ")</f>
      </c>
      <c r="C27" s="4" t="inlineStr">
        <is>
          <t>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=HYPERLINK("https://www.leilaoonline.com.br/lote/detalhe/308625", "11600")</f>
      </c>
      <c r="B28" s="4" t="s">
        <f>=HYPERLINK("https://www.leilaoonline.com.br/lote/detalhe/308625", "TANQUE CILINDRO CALDEMA. - PT.81629. - APROX. 2 TONELADAS - (VENDA POR KG) - INDUSTRIA - PRÓXIMO A CENTRAL DE RESÍDUOS - LOC. DESTIVALE")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1,00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=HYPERLINK("https://www.leilaoonline.com.br/lote/detalhe/309371", "11832")</f>
      </c>
      <c r="B29" s="4" t="s">
        <f>=HYPERLINK("https://www.leilaoonline.com.br/lote/detalhe/309371", "CAMINHÃO MERCEDES BENZ L2638 - ANO 2002/2002 - BRANCA - FR120849 - (DESINVESTIMENTO) - LOC. ARARAQUARA")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=HYPERLINK("https://www.leilaoonline.com.br/lote/detalhe/308805", "12061")</f>
      </c>
      <c r="B30" s="4" t="s">
        <f>=HYPERLINK("https://www.leilaoonline.com.br/lote/detalhe/308805", "TRANSBORDO TMA - ANO 2019 - FR11003815 - LOC. CAARAPÓ")</f>
      </c>
      <c r="C30" s="4" t="inlineStr">
        <is>
          <t>Vendido</t>
        </is>
      </c>
      <c r="D30" s="4" t="inlineStr">
        <is>
          <t>3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=HYPERLINK("https://www.leilaoonline.com.br/lote/detalhe/307450", "33375")</f>
      </c>
      <c r="B31" s="4" t="s">
        <f>=HYPERLINK("https://www.leilaoonline.com.br/lote/detalhe/307450", "SUCATA DE CAMINHÃO VW/22-160 6X4; ANO 1986/1986. - FR139181; (VENDA SEM DOCUMENTO) - DESINVESTIMENTO - LOC. BOM RETIRO ")</f>
      </c>
      <c r="C31" s="4" t="inlineStr">
        <is>
          <t>Vendido</t>
        </is>
      </c>
      <c r="D31" s="4" t="inlineStr">
        <is>
          <t>27</t>
        </is>
      </c>
      <c r="E31" s="5" t="inlineStr">
        <is>
          <t>19.000,00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=HYPERLINK("https://www.leilaoonline.com.br/lote/detalhe/309574", "33601")</f>
      </c>
      <c r="B32" s="4" t="s">
        <f>=HYPERLINK("https://www.leilaoonline.com.br/lote/detalhe/309574", "REBOQUE RANDON RQ CA - ANO 2008/2008 - AZUL - FR81979 - (DESINVESTIMENTO) - LOC. ARARAQUARA")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=HYPERLINK("https://www.leilaoonline.com.br/lote/detalhe/307491", "34047")</f>
      </c>
      <c r="B33" s="4" t="s">
        <f>=HYPERLINK("https://www.leilaoonline.com.br/lote/detalhe/307491", "PENEIRA VIBRATÓRIA. - PT.170311. - LOC. CAARAPÓ")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=HYPERLINK("https://www.leilaoonline.com.br/lote/detalhe/307559", "34070")</f>
      </c>
      <c r="B34" s="4" t="s">
        <f>=HYPERLINK("https://www.leilaoonline.com.br/lote/detalhe/307559", "CARRETA ESP. CALC. SOLLUS - ANO 2014 - FR4445234 - LOC. CAARAPÓ 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=HYPERLINK("https://www.leilaoonline.com.br/lote/detalhe/307489", "34120")</f>
      </c>
      <c r="B35" s="4" t="s">
        <f>=HYPERLINK("https://www.leilaoonline.com.br/lote/detalhe/307489", "LOTE CONTENDO: 3 BOMBAS DE ÁGUA, 1 REDUTOR, 01 CALANDRA E 1 FURADEIRA. - PT. 78248, 253432, 78405, 78010, 78246. - (PÁTIO INDUSTRIA) - LOC. IPAUSSU   ")</f>
      </c>
      <c r="C35" s="4" t="inlineStr">
        <is>
          <t>Não vendido</t>
        </is>
      </c>
      <c r="D35" s="4" t="inlineStr">
        <is>
          <t>34</t>
        </is>
      </c>
      <c r="E35" s="5" t="inlineStr">
        <is>
          <t>15.250,00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=HYPERLINK("https://www.leilaoonline.com.br/lote/detalhe/308788", "34121")</f>
      </c>
      <c r="B36" s="4" t="s">
        <f>=HYPERLINK("https://www.leilaoonline.com.br/lote/detalhe/308788", "IMPLEMENTO AGROMATÃO. - FR48411. - LOC. IPAUSSU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=HYPERLINK("https://www.leilaoonline.com.br/lote/detalhe/309573", "34122")</f>
      </c>
      <c r="B37" s="4" t="s">
        <f>=HYPERLINK("https://www.leilaoonline.com.br/lote/detalhe/309573", "CAMINHÃO MERCEDES BENZ L 608 D - ANO 1985/1985 - BRANCO - FR58005 - (DESINVESTIMENTO) - LOC. ARARAQUARA")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=HYPERLINK("https://www.leilaoonline.com.br/lote/detalhe/309576", "34123")</f>
      </c>
      <c r="B38" s="4" t="s">
        <f>=HYPERLINK("https://www.leilaoonline.com.br/lote/detalhe/309576", "CAMINHÃO VOLKSWAGEN 31.330 CRC 6X4 - ANO 2014/2015 - BRANCO - FR10664/361502 - (DESINVESTIMENTO) - LOC. SERRA")</f>
      </c>
      <c r="C38" s="4" t="inlineStr">
        <is>
          <t>Vendido</t>
        </is>
      </c>
      <c r="D38" s="4" t="inlineStr">
        <is>
          <t>140</t>
        </is>
      </c>
      <c r="E38" s="5" t="inlineStr">
        <is>
          <t>193.000,00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=HYPERLINK("https://www.leilaoonline.com.br/lote/detalhe/309583", "34124")</f>
      </c>
      <c r="B39" s="4" t="s">
        <f>=HYPERLINK("https://www.leilaoonline.com.br/lote/detalhe/309583", "CAMINHÃO SCANIA/R113 E 6X4 360; ANO 1995/1995; BRANCA; (VENDA S/ MOTOR). - FR119796. - VENDA PARA COMPRADORES DO ESTADO DE SÃO PAULO - LOC. BONFIM ")</f>
      </c>
      <c r="C39" s="4" t="inlineStr">
        <is>
          <t>Vendido</t>
        </is>
      </c>
      <c r="D39" s="4" t="inlineStr">
        <is>
          <t>30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=HYPERLINK("https://www.leilaoonline.com.br/lote/detalhe/309584", "34125")</f>
      </c>
      <c r="B40" s="4" t="s">
        <f>=HYPERLINK("https://www.leilaoonline.com.br/lote/detalhe/309584", "LOTE CONTENDO 13 PAINÉIS ELÉTRICOS - LOC. BONFIM ")</f>
      </c>
      <c r="C40" s="4" t="inlineStr">
        <is>
          <t>Vendido</t>
        </is>
      </c>
      <c r="D40" s="4" t="inlineStr">
        <is>
          <t>11</t>
        </is>
      </c>
      <c r="E40" s="5" t="inlineStr">
        <is>
          <t>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=HYPERLINK("https://www.leilaoonline.com.br/lote/detalhe/309723", "34126")</f>
      </c>
      <c r="B41" s="4" t="s">
        <f>=HYPERLINK("https://www.leilaoonline.com.br/lote/detalhe/309723", "REBOQUE TIN CAR REBTC CRG - ANO 2014/2014 - PRETA - FR4441992 - LOC. CAARAPÓ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=HYPERLINK("https://www.leilaoonline.com.br/lote/detalhe/309108", "35038")</f>
      </c>
      <c r="B42" s="4" t="s">
        <f>=HYPERLINK("https://www.leilaoonline.com.br/lote/detalhe/309108", "S.REBOQUE RANDON SRCA CA; ANO 2008/2008; AZUL. - FR88638. - DESINVESTIMENTO - LOC.CAARAPÓ")</f>
      </c>
      <c r="C42" s="4" t="inlineStr">
        <is>
          <t>Vendido</t>
        </is>
      </c>
      <c r="D42" s="4" t="inlineStr">
        <is>
          <t>12</t>
        </is>
      </c>
      <c r="E42" s="5" t="inlineStr">
        <is>
          <t>34.000,00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=HYPERLINK("https://www.leilaoonline.com.br/lote/detalhe/307652", "35089")</f>
      </c>
      <c r="B43" s="4" t="s">
        <f>=HYPERLINK("https://www.leilaoonline.com.br/lote/detalhe/307652", "COLHEDORA JOHN DEERE CH670 2L - ANO 2016 - FR32240 - LOC. BARRA  ")</f>
      </c>
      <c r="C43" s="4" t="inlineStr">
        <is>
          <t>Vendido</t>
        </is>
      </c>
      <c r="D43" s="4" t="inlineStr">
        <is>
          <t>34</t>
        </is>
      </c>
      <c r="E43" s="5" t="inlineStr">
        <is>
          <t>63.000,00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=HYPERLINK("https://www.leilaoonline.com.br/lote/detalhe/308797", "35123")</f>
      </c>
      <c r="B44" s="4" t="s">
        <f>=HYPERLINK("https://www.leilaoonline.com.br/lote/detalhe/308797", "S. REBOQUE SOUFER CFE 2E; ANO 2012/2012; CINZA; (MEDIA MONTA). - FR121499. - DESINVESTIMENTO- LOC. ARARAQUARA ")</f>
      </c>
      <c r="C44" s="4" t="inlineStr">
        <is>
          <t>Vendido</t>
        </is>
      </c>
      <c r="D44" s="4" t="inlineStr">
        <is>
          <t>8</t>
        </is>
      </c>
      <c r="E44" s="5" t="inlineStr">
        <is>
          <t>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=HYPERLINK("https://www.leilaoonline.com.br/lote/detalhe/308865", "35166")</f>
      </c>
      <c r="B45" s="4" t="s">
        <f>=HYPERLINK("https://www.leilaoonline.com.br/lote/detalhe/308865", "SEMI REBOQUE RANDONSP SRCA CA; ANO 2012/2013; CINZA. - FR121556. - PATIO CARRETA- LOC. SANTA ELISA ")</f>
      </c>
      <c r="C45" s="4" t="inlineStr">
        <is>
          <t>Não vendido</t>
        </is>
      </c>
      <c r="D45" s="4" t="inlineStr">
        <is>
          <t>48</t>
        </is>
      </c>
      <c r="E45" s="5" t="inlineStr">
        <is>
          <t>69.000,00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=HYPERLINK("https://www.leilaoonline.com.br/lote/detalhe/306818", "35233")</f>
      </c>
      <c r="B46" s="4" t="s">
        <f>=HYPERLINK("https://www.leilaoonline.com.br/lote/detalhe/306818", " CARRETA DIST. TORTA SPANDER; ANO 2011. - FR57307. - (PÁTIO INDUSTRIA) - LOC. BOM RETIRO ")</f>
      </c>
      <c r="C46" s="4" t="inlineStr">
        <is>
          <t>Vendido</t>
        </is>
      </c>
      <c r="D46" s="4" t="inlineStr">
        <is>
          <t>2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=HYPERLINK("https://www.leilaoonline.com.br/lote/detalhe/308669", "35264")</f>
      </c>
      <c r="B47" s="4" t="s">
        <f>=HYPERLINK("https://www.leilaoonline.com.br/lote/detalhe/308669", "DISTRIBUIDOR TORTA FILTRO ATA1102; ANO 2018.- FR57371. - LOC. MUNDIAL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=HYPERLINK("https://www.leilaoonline.com.br/lote/detalhe/306742", "35316")</f>
      </c>
      <c r="B48" s="4" t="s">
        <f>=HYPERLINK("https://www.leilaoonline.com.br/lote/detalhe/306742", "TRANSBORDO SANTA IZABEL, MOD.TRSI 15000 - ANO 2013 - FR11003711. - LOC. VALE DO ROSÁRIO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=HYPERLINK("https://www.leilaoonline.com.br/lote/detalhe/308858", "35365")</f>
      </c>
      <c r="B49" s="4" t="s">
        <f>=HYPERLINK("https://www.leilaoonline.com.br/lote/detalhe/308858", "SUCATA OSMOSE. - N/E - DESINVESTIMENTO - LOC. VALE DO ROSÁRIO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=HYPERLINK("https://www.leilaoonline.com.br/lote/detalhe/306756", "35437")</f>
      </c>
      <c r="B50" s="4" t="s">
        <f>=HYPERLINK("https://www.leilaoonline.com.br/lote/detalhe/306756", " COLHEDORA  JOHN DEERE3522; ANO 2013. - FR10758. - (PÁTIO DESINVESTIMENTO). - LOC. GASA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=HYPERLINK("https://www.leilaoonline.com.br/lote/detalhe/306745", "35450")</f>
      </c>
      <c r="B51" s="4" t="s">
        <f>=HYPERLINK("https://www.leilaoonline.com.br/lote/detalhe/306745", "COLHEDORA JOHN DEERE; ANO 2014. - FR173215. - (PATIO DESINVESTIMENTO) - LOC. BENALCOOL")</f>
      </c>
      <c r="C51" s="4" t="inlineStr">
        <is>
          <t>Vendido</t>
        </is>
      </c>
      <c r="D51" s="4" t="inlineStr">
        <is>
          <t>36</t>
        </is>
      </c>
      <c r="E51" s="5" t="inlineStr">
        <is>
          <t>55.000,00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=HYPERLINK("https://www.leilaoonline.com.br/lote/detalhe/308754", "35451")</f>
      </c>
      <c r="B52" s="4" t="s">
        <f>=HYPERLINK("https://www.leilaoonline.com.br/lote/detalhe/308754", "REBOQUE FACCHINI RF CA; ANO 2007/2007; VERDE. - FR173842. - DESINVESTIMENTO - LOC.BENALCOOL")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=HYPERLINK("https://www.leilaoonline.com.br/lote/detalhe/307451", "35470")</f>
      </c>
      <c r="B53" s="4" t="s">
        <f>=HYPERLINK("https://www.leilaoonline.com.br/lote/detalhe/307451", "GRADE ARRASTO MWH 60 ANC; ANO 1999. - FR57004. - AGRÍCOLA - LOC.RAFARD")</f>
      </c>
      <c r="C53" s="4" t="inlineStr">
        <is>
          <t>Vendido</t>
        </is>
      </c>
      <c r="D53" s="4" t="inlineStr">
        <is>
          <t>12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=HYPERLINK("https://www.leilaoonline.com.br/lote/detalhe/308794", "35471")</f>
      </c>
      <c r="B54" s="4" t="s">
        <f>=HYPERLINK("https://www.leilaoonline.com.br/lote/detalhe/308794", "ELETROIMA OXIMAG. - SFR. - AGRÍCOLA - LOC. RAFARD")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=HYPERLINK("https://www.leilaoonline.com.br/lote/detalhe/307553", "35487")</f>
      </c>
      <c r="B55" s="4" t="s">
        <f>=HYPERLINK("https://www.leilaoonline.com.br/lote/detalhe/307553", "GRADE PESADA; ANO 2006. - FR25017. - AUTOMOTIVO - LOC. BOM RETIRO ")</f>
      </c>
      <c r="C55" s="4" t="inlineStr">
        <is>
          <t>Vendido</t>
        </is>
      </c>
      <c r="D55" s="4" t="inlineStr">
        <is>
          <t>48</t>
        </is>
      </c>
      <c r="E55" s="5" t="inlineStr">
        <is>
          <t>22.000,00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=HYPERLINK("https://www.leilaoonline.com.br/lote/detalhe/308648", "35545")</f>
      </c>
      <c r="B56" s="4" t="s">
        <f>=HYPERLINK("https://www.leilaoonline.com.br/lote/detalhe/308648", "ENXADA ROTATIVA CH3000; ANO 2014. - FR88463. - DESINVESTIMENTO - LOC.GASA")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=HYPERLINK("https://www.leilaoonline.com.br/lote/detalhe/308658", "35563")</f>
      </c>
      <c r="B57" s="4" t="s">
        <f>=HYPERLINK("https://www.leilaoonline.com.br/lote/detalhe/308658", "PENEIRA ROTATIVA INOX - APROX. 5 TON. - (VENDA POR KG). - PRÓXIMO AO CARREGAMENTO DE TORTA DE FILTRO - LOC. GASA")</f>
      </c>
      <c r="C57" s="4" t="inlineStr">
        <is>
          <t>Vendido</t>
        </is>
      </c>
      <c r="D57" s="4" t="inlineStr">
        <is>
          <t>4</t>
        </is>
      </c>
      <c r="E57" s="5" t="inlineStr">
        <is>
          <t>16.000,00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=HYPERLINK("https://www.leilaoonline.com.br/lote/detalhe/306746", "35583")</f>
      </c>
      <c r="B58" s="4" t="s">
        <f>=HYPERLINK("https://www.leilaoonline.com.br/lote/detalhe/306746", " COLHEDORA  JOHN DEERE 3522; ANO 2015. - FR188010. -(PÁTIO DESINVESTIMENTO). -  LOC. GASA ")</f>
      </c>
      <c r="C58" s="4" t="inlineStr">
        <is>
          <t>Vendido</t>
        </is>
      </c>
      <c r="D58" s="4" t="inlineStr">
        <is>
          <t>15</t>
        </is>
      </c>
      <c r="E58" s="5" t="inlineStr">
        <is>
          <t>34.000,00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=HYPERLINK("https://www.leilaoonline.com.br/lote/detalhe/308640", "35584")</f>
      </c>
      <c r="B59" s="4" t="s">
        <f>=HYPERLINK("https://www.leilaoonline.com.br/lote/detalhe/308640", "TRANSBORDO ATA 12 TON.; ANO 2015. - FR188701. - DESINVESTIMENTO - LOC. GASA  - 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=HYPERLINK("https://www.leilaoonline.com.br/lote/detalhe/308655", "35590")</f>
      </c>
      <c r="B60" s="4" t="s">
        <f>=HYPERLINK("https://www.leilaoonline.com.br/lote/detalhe/308655", "CAMINHÃO VW/VIR 31370 CNM 6X4; ANO 2013/2014; BRANCA. - FR88656. - (VENDA SEM DIREITO A DOCUMENTAÇÃO). - DESINVESTIMENTO - LOC. GASA 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29.000,00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=HYPERLINK("https://www.leilaoonline.com.br/lote/detalhe/306739", "35602")</f>
      </c>
      <c r="B61" s="4" t="s">
        <f>=HYPERLINK("https://www.leilaoonline.com.br/lote/detalhe/306739", " MUNCK. - S/FR. - LOC.BONFIM ")</f>
      </c>
      <c r="C61" s="4" t="inlineStr">
        <is>
          <t>Vendido</t>
        </is>
      </c>
      <c r="D61" s="4" t="inlineStr">
        <is>
          <t>6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=HYPERLINK("https://www.leilaoonline.com.br/lote/detalhe/306747", "35610")</f>
      </c>
      <c r="B62" s="4" t="s">
        <f>=HYPERLINK("https://www.leilaoonline.com.br/lote/detalhe/306747", "COLHEDORA JOHN DEERE 3522 2L - ANO 2015 - FR117570. - LOC. BONFIM ")</f>
      </c>
      <c r="C62" s="4" t="inlineStr">
        <is>
          <t>Vendido</t>
        </is>
      </c>
      <c r="D62" s="4" t="inlineStr">
        <is>
          <t>3</t>
        </is>
      </c>
      <c r="E62" s="5" t="inlineStr">
        <is>
          <t>22.000,00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=HYPERLINK("https://www.leilaoonline.com.br/lote/detalhe/306743", "35666")</f>
      </c>
      <c r="B63" s="4" t="s">
        <f>=HYPERLINK("https://www.leilaoonline.com.br/lote/detalhe/306743", " AGROMATÃO; ANO 2021. - FR74903. - LOC. BARRA ")</f>
      </c>
      <c r="C63" s="4" t="inlineStr">
        <is>
          <t>Vendido</t>
        </is>
      </c>
      <c r="D63" s="4" t="inlineStr">
        <is>
          <t>14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=HYPERLINK("https://www.leilaoonline.com.br/lote/detalhe/306736", "35719")</f>
      </c>
      <c r="B64" s="4" t="s">
        <f>=HYPERLINK("https://www.leilaoonline.com.br/lote/detalhe/306736", " PONTE ROLANTE. - (ESCADA, TANQUE, SUPORTE E TUBOS NÃO FAZEM PARTE DO LOTE). - S/FR. - LOC.PARAISO ")</f>
      </c>
      <c r="C64" s="4" t="inlineStr">
        <is>
          <t>Vendido</t>
        </is>
      </c>
      <c r="D64" s="4" t="inlineStr">
        <is>
          <t>53</t>
        </is>
      </c>
      <c r="E64" s="5" t="inlineStr">
        <is>
          <t>70.000,00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=HYPERLINK("https://www.leilaoonline.com.br/lote/detalhe/306725", "35720")</f>
      </c>
      <c r="B65" s="4" t="s">
        <f>=HYPERLINK("https://www.leilaoonline.com.br/lote/detalhe/306725", " MOTO BOMBA. - FR11005019. - LOC.PARAISO")</f>
      </c>
      <c r="C65" s="4" t="inlineStr">
        <is>
          <t>Vendido</t>
        </is>
      </c>
      <c r="D65" s="4" t="inlineStr">
        <is>
          <t>25</t>
        </is>
      </c>
      <c r="E65" s="5" t="inlineStr">
        <is>
          <t>17.000,00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=HYPERLINK("https://www.leilaoonline.com.br/lote/detalhe/306718", "35721")</f>
      </c>
      <c r="B66" s="4" t="s">
        <f>=HYPERLINK("https://www.leilaoonline.com.br/lote/detalhe/306718", " TRATOR CASE 225; ANO 2014. - FR15516. - LOC.PARAISO ")</f>
      </c>
      <c r="C66" s="4" t="inlineStr">
        <is>
          <t>Vendido</t>
        </is>
      </c>
      <c r="D66" s="4" t="inlineStr">
        <is>
          <t>72</t>
        </is>
      </c>
      <c r="E66" s="5" t="inlineStr">
        <is>
          <t>116.000,00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=HYPERLINK("https://www.leilaoonline.com.br/lote/detalhe/306716", "35722")</f>
      </c>
      <c r="B67" s="4" t="s">
        <f>=HYPERLINK("https://www.leilaoonline.com.br/lote/detalhe/306716", " SUCATA DE MÓVEIS/UTENSÍLIOS - APROX. 17 MESAS, 30 CADEIRAS E 5 ARMÁRIOS. - S/FR. - LOC.DIAMANTE")</f>
      </c>
      <c r="C67" s="4" t="inlineStr">
        <is>
          <t>Vendido</t>
        </is>
      </c>
      <c r="D67" s="4" t="inlineStr">
        <is>
          <t>9</t>
        </is>
      </c>
      <c r="E67" s="5" t="inlineStr">
        <is>
          <t>1.100,00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=HYPERLINK("https://www.leilaoonline.com.br/lote/detalhe/306702", "35723")</f>
      </c>
      <c r="B68" s="4" t="s">
        <f>=HYPERLINK("https://www.leilaoonline.com.br/lote/detalhe/306702", "CARRETA SERVIÇOS E  03 TANQUES PLÁSTICOS. - FR65615. - LOC.DIAMANTE")</f>
      </c>
      <c r="C68" s="4" t="inlineStr">
        <is>
          <t>Vendido</t>
        </is>
      </c>
      <c r="D68" s="4" t="inlineStr">
        <is>
          <t>23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=HYPERLINK("https://www.leilaoonline.com.br/lote/detalhe/306701", "35731")</f>
      </c>
      <c r="B69" s="4" t="s">
        <f>=HYPERLINK("https://www.leilaoonline.com.br/lote/detalhe/306701", " CAMINHÃO VW/26.220 EURO3 WORKER; ANO 2011/2012; BRANCA;( TANQUE DE AÇO). - FR139285/140246. - LOC.BONFIM ")</f>
      </c>
      <c r="C69" s="4" t="inlineStr">
        <is>
          <t>Vendido</t>
        </is>
      </c>
      <c r="D69" s="4" t="inlineStr">
        <is>
          <t>103</t>
        </is>
      </c>
      <c r="E69" s="5" t="inlineStr">
        <is>
          <t>167.000,00</t>
        </is>
      </c>
      <c r="F69" s="4" t="inlineStr">
        <is>
          <t>1500.00</t>
        </is>
      </c>
    </row>
    <row collapsed="false" customFormat="false" customHeight="false" hidden="false" ht="12.1" outlineLevel="0" r="70">
      <c r="A70" s="5" t="s">
        <f>=HYPERLINK("https://www.leilaoonline.com.br/lote/detalhe/306708", "35732")</f>
      </c>
      <c r="B70" s="4" t="s">
        <f>=HYPERLINK("https://www.leilaoonline.com.br/lote/detalhe/306708", " COLHEDORA JOHN DEERE 3522 2L - ANO 2010 - FR50144. - LOC.BONFIM 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=HYPERLINK("https://www.leilaoonline.com.br/lote/detalhe/306738", "35733")</f>
      </c>
      <c r="B71" s="4" t="s">
        <f>=HYPERLINK("https://www.leilaoonline.com.br/lote/detalhe/306738", " COLHEDORA JOHN DEERE CH670 2L - ANO 2016 - FR117578. - LOC.BONFIM ")</f>
      </c>
      <c r="C71" s="4" t="inlineStr">
        <is>
          <t>Vendido</t>
        </is>
      </c>
      <c r="D71" s="4" t="inlineStr">
        <is>
          <t>2</t>
        </is>
      </c>
      <c r="E71" s="5" t="inlineStr">
        <is>
          <t>21.000,00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=HYPERLINK("https://www.leilaoonline.com.br/lote/detalhe/306699", "35734")</f>
      </c>
      <c r="B72" s="4" t="s">
        <f>=HYPERLINK("https://www.leilaoonline.com.br/lote/detalhe/306699", " IMPLEMENTO PRENSA. N/E - LOC.BONFIM ")</f>
      </c>
      <c r="C72" s="4" t="inlineStr">
        <is>
          <t>Vendido</t>
        </is>
      </c>
      <c r="D72" s="4" t="inlineStr">
        <is>
          <t>7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=HYPERLINK("https://www.leilaoonline.com.br/lote/detalhe/306704", "35735")</f>
      </c>
      <c r="B73" s="4" t="s">
        <f>=HYPERLINK("https://www.leilaoonline.com.br/lote/detalhe/306704", " CAMINHÃO SCANIA/T112 ES 6X4; ANO 1989/1989; BRANCA; (VENDA S/ MOTOR). - FR120511. - LOC.BONFIM ")</f>
      </c>
      <c r="C73" s="4" t="inlineStr">
        <is>
          <t>Vendido</t>
        </is>
      </c>
      <c r="D73" s="4" t="inlineStr">
        <is>
          <t>20</t>
        </is>
      </c>
      <c r="E73" s="5" t="inlineStr">
        <is>
          <t>15.500,00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=HYPERLINK("https://www.leilaoonline.com.br/lote/detalhe/306732", "35736")</f>
      </c>
      <c r="B74" s="4" t="s">
        <f>=HYPERLINK("https://www.leilaoonline.com.br/lote/detalhe/306732", " CAMINHÃO SCANIA/R113 E; ANO 1994/1994; BRANCA; (VENDA S/ MOTOR). - FR120725. - LOC.BONFIM ")</f>
      </c>
      <c r="C74" s="4" t="inlineStr">
        <is>
          <t>Vendido</t>
        </is>
      </c>
      <c r="D74" s="4" t="inlineStr">
        <is>
          <t>32</t>
        </is>
      </c>
      <c r="E74" s="5" t="inlineStr">
        <is>
          <t>23.000,00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=HYPERLINK("https://www.leilaoonline.com.br/lote/detalhe/306723", "35737")</f>
      </c>
      <c r="B75" s="4" t="s">
        <f>=HYPERLINK("https://www.leilaoonline.com.br/lote/detalhe/306723", " ÔNIBUS M.BENZ/OF 1313; ANO 1985/1985; BRANCA. - FR119685. - LOC.BONFIM  ")</f>
      </c>
      <c r="C75" s="4" t="inlineStr">
        <is>
          <t>Vendido</t>
        </is>
      </c>
      <c r="D75" s="4" t="inlineStr">
        <is>
          <t>26</t>
        </is>
      </c>
      <c r="E75" s="5" t="inlineStr">
        <is>
          <t>24.500,00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=HYPERLINK("https://www.leilaoonline.com.br/lote/detalhe/306700", "35738")</f>
      </c>
      <c r="B76" s="4" t="s">
        <f>=HYPERLINK("https://www.leilaoonline.com.br/lote/detalhe/306700", " REBOQUE SERGOMEL RSCPI 4E; ANO 2014/2014; CINZA; ( SINISTRO MÉDIA MONTA). - FR4858.- LOC.BONFIM")</f>
      </c>
      <c r="C76" s="4" t="inlineStr">
        <is>
          <t>Vendido</t>
        </is>
      </c>
      <c r="D76" s="4" t="inlineStr">
        <is>
          <t>1</t>
        </is>
      </c>
      <c r="E76" s="5" t="inlineStr">
        <is>
          <t>16.000,00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=HYPERLINK("https://www.leilaoonline.com.br/lote/detalhe/306696", "35739")</f>
      </c>
      <c r="B77" s="4" t="s">
        <f>=HYPERLINK("https://www.leilaoonline.com.br/lote/detalhe/306696", " CAMINHÃO VW/26.220 EURO3 WORKER; ANO 2010/2010; BRANCA: (COMBOIO). - FR119900. - LOC.BONFIM ")</f>
      </c>
      <c r="C77" s="4" t="inlineStr">
        <is>
          <t>Vendido</t>
        </is>
      </c>
      <c r="D77" s="4" t="inlineStr">
        <is>
          <t>52</t>
        </is>
      </c>
      <c r="E77" s="5" t="inlineStr">
        <is>
          <t>82.000,00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=HYPERLINK("https://www.leilaoonline.com.br/lote/detalhe/306730", "35740")</f>
      </c>
      <c r="B78" s="4" t="s">
        <f>=HYPERLINK("https://www.leilaoonline.com.br/lote/detalhe/306730", " CARRETA SERVIÇOS BAÚ. - S/FR. - LOC.BONFIM 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2.750,00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=HYPERLINK("https://www.leilaoonline.com.br/lote/detalhe/306712", "35741")</f>
      </c>
      <c r="B79" s="4" t="s">
        <f>=HYPERLINK("https://www.leilaoonline.com.br/lote/detalhe/306712", " REBOQUE C/ HIDRO ROLL. - FR121053/117115. - (VENDA SEM DOCUMENTO) - LOC.BONFIM ")</f>
      </c>
      <c r="C79" s="4" t="inlineStr">
        <is>
          <t>Vendido</t>
        </is>
      </c>
      <c r="D79" s="4" t="inlineStr">
        <is>
          <t>12</t>
        </is>
      </c>
      <c r="E79" s="5" t="inlineStr">
        <is>
          <t>14.500,00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=HYPERLINK("https://www.leilaoonline.com.br/lote/detalhe/306719", "35742")</f>
      </c>
      <c r="B80" s="4" t="s">
        <f>=HYPERLINK("https://www.leilaoonline.com.br/lote/detalhe/306719", " CAMINHÃO SCANIA/R113 E 6X4 360; ANO 1995/1995; BRANCA; (VENDA S/MOTOR). - FR119795. - LOC.BONFIM ")</f>
      </c>
      <c r="C80" s="4" t="inlineStr">
        <is>
          <t>Vendido</t>
        </is>
      </c>
      <c r="D80" s="4" t="inlineStr">
        <is>
          <t>22</t>
        </is>
      </c>
      <c r="E80" s="5" t="inlineStr">
        <is>
          <t>18.500,00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=HYPERLINK("https://www.leilaoonline.com.br/lote/detalhe/306720", "35743")</f>
      </c>
      <c r="B81" s="4" t="s">
        <f>=HYPERLINK("https://www.leilaoonline.com.br/lote/detalhe/306720", " CONTANNIER N.489390. - E2G - LOC.BONFIM ")</f>
      </c>
      <c r="C81" s="4" t="inlineStr">
        <is>
          <t>Vendido</t>
        </is>
      </c>
      <c r="D81" s="4" t="inlineStr">
        <is>
          <t>11</t>
        </is>
      </c>
      <c r="E81" s="5" t="inlineStr">
        <is>
          <t>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=HYPERLINK("https://www.leilaoonline.com.br/lote/detalhe/306709", "35744")</f>
      </c>
      <c r="B82" s="4" t="s">
        <f>=HYPERLINK("https://www.leilaoonline.com.br/lote/detalhe/306709", " CONTANNIER N.052041. - E2G - LOC.BONFIM ")</f>
      </c>
      <c r="C82" s="4" t="inlineStr">
        <is>
          <t>Vendido</t>
        </is>
      </c>
      <c r="D82" s="4" t="inlineStr">
        <is>
          <t>23</t>
        </is>
      </c>
      <c r="E82" s="5" t="inlineStr">
        <is>
          <t>9.000,00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=HYPERLINK("https://www.leilaoonline.com.br/lote/detalhe/306711", "35745")</f>
      </c>
      <c r="B83" s="4" t="s">
        <f>=HYPERLINK("https://www.leilaoonline.com.br/lote/detalhe/306711", " CONTANNIER N.045437. - E2G - LOC.BONFIM ")</f>
      </c>
      <c r="C83" s="4" t="inlineStr">
        <is>
          <t>Vendido</t>
        </is>
      </c>
      <c r="D83" s="4" t="inlineStr">
        <is>
          <t>21</t>
        </is>
      </c>
      <c r="E83" s="5" t="inlineStr">
        <is>
          <t>7.500,00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=HYPERLINK("https://www.leilaoonline.com.br/lote/detalhe/306733", "35746")</f>
      </c>
      <c r="B84" s="4" t="s">
        <f>=HYPERLINK("https://www.leilaoonline.com.br/lote/detalhe/306733", "2 CAIXAS DE INOX - EG2 - LOC.BONFIM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=HYPERLINK("https://www.leilaoonline.com.br/lote/detalhe/306715", "35747")</f>
      </c>
      <c r="B85" s="4" t="s">
        <f>=HYPERLINK("https://www.leilaoonline.com.br/lote/detalhe/306715", " APROX.18 VÁLVULAS E  CONEXÕES DIVERSAS - EG2- LOC.BONFIM 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=HYPERLINK("https://www.leilaoonline.com.br/lote/detalhe/306724", "35749")</f>
      </c>
      <c r="B86" s="4" t="s">
        <f>=HYPERLINK("https://www.leilaoonline.com.br/lote/detalhe/306724", " CONTANNIER N.052014. - EG2- LOC.BONFIM ")</f>
      </c>
      <c r="C86" s="4" t="inlineStr">
        <is>
          <t>Vendido</t>
        </is>
      </c>
      <c r="D86" s="4" t="inlineStr">
        <is>
          <t>17</t>
        </is>
      </c>
      <c r="E86" s="5" t="inlineStr">
        <is>
          <t>6.500,00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=HYPERLINK("https://www.leilaoonline.com.br/lote/detalhe/306734", "35750")</f>
      </c>
      <c r="B87" s="4" t="s">
        <f>=HYPERLINK("https://www.leilaoonline.com.br/lote/detalhe/306734", " CONTANNIER N.0815775. - EG2 - LOC.BONFIM ")</f>
      </c>
      <c r="C87" s="4" t="inlineStr">
        <is>
          <t>Vendido</t>
        </is>
      </c>
      <c r="D87" s="4" t="inlineStr">
        <is>
          <t>21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=HYPERLINK("https://www.leilaoonline.com.br/lote/detalhe/306729", "35751")</f>
      </c>
      <c r="B88" s="4" t="s">
        <f>=HYPERLINK("https://www.leilaoonline.com.br/lote/detalhe/306729", " 5 CAIXAS P/ RESERVATÓRIOS DE ÁGUA - EGS- LOC.BONFIM")</f>
      </c>
      <c r="C88" s="4" t="inlineStr">
        <is>
          <t>Não vendido</t>
        </is>
      </c>
      <c r="D88" s="4" t="inlineStr">
        <is>
          <t>7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=HYPERLINK("https://www.leilaoonline.com.br/lote/detalhe/306714", "35752")</f>
      </c>
      <c r="B89" s="4" t="s">
        <f>=HYPERLINK("https://www.leilaoonline.com.br/lote/detalhe/306714", " TRATOR VALTRA BH 210. - ANO 2014 - FR100718. - (LOC. OFICINA MARCOM) - LOC. BARRA ")</f>
      </c>
      <c r="C89" s="4" t="inlineStr">
        <is>
          <t>Não vendido</t>
        </is>
      </c>
      <c r="D89" s="4" t="inlineStr">
        <is>
          <t>118</t>
        </is>
      </c>
      <c r="E89" s="5" t="inlineStr">
        <is>
          <t>153.000,00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=HYPERLINK("https://www.leilaoonline.com.br/lote/detalhe/306726", "35753")</f>
      </c>
      <c r="B90" s="4" t="s">
        <f>=HYPERLINK("https://www.leilaoonline.com.br/lote/detalhe/306726", " 3 TANQUES RESERVATÓRIO DE ÓLEO - LOC. BARRA ")</f>
      </c>
      <c r="C90" s="4" t="inlineStr">
        <is>
          <t>Vendido</t>
        </is>
      </c>
      <c r="D90" s="4" t="inlineStr">
        <is>
          <t>2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=HYPERLINK("https://www.leilaoonline.com.br/lote/detalhe/306697", "35754")</f>
      </c>
      <c r="B91" s="4" t="s">
        <f>=HYPERLINK("https://www.leilaoonline.com.br/lote/detalhe/306697", " IMPLEMENTO AGROMATÃO. - FR74901. - LOC. BARRA ")</f>
      </c>
      <c r="C91" s="4" t="inlineStr">
        <is>
          <t>Vendido</t>
        </is>
      </c>
      <c r="D91" s="4" t="inlineStr">
        <is>
          <t>6</t>
        </is>
      </c>
      <c r="E91" s="5" t="inlineStr">
        <is>
          <t>3.750,00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=HYPERLINK("https://www.leilaoonline.com.br/lote/detalhe/306721", "35755")</f>
      </c>
      <c r="B92" s="4" t="s">
        <f>=HYPERLINK("https://www.leilaoonline.com.br/lote/detalhe/306721", " 6 PNEUS C/RODAS - LOC. BARRA ")</f>
      </c>
      <c r="C92" s="4" t="inlineStr">
        <is>
          <t>Não vendido</t>
        </is>
      </c>
      <c r="D92" s="4" t="inlineStr">
        <is>
          <t>5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=HYPERLINK("https://www.leilaoonline.com.br/lote/detalhe/306698", "35756")</f>
      </c>
      <c r="B93" s="4" t="s">
        <f>=HYPERLINK("https://www.leilaoonline.com.br/lote/detalhe/306698", " 02 VENTILADORES SEC. AÇUCAR. - S/FR. - LOC. BARRA")</f>
      </c>
      <c r="C93" s="4" t="inlineStr">
        <is>
          <t>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=HYPERLINK("https://www.leilaoonline.com.br/lote/detalhe/306710", "35757")</f>
      </c>
      <c r="B94" s="4" t="s">
        <f>=HYPERLINK("https://www.leilaoonline.com.br/lote/detalhe/306710", " ÔNIBUS M.BENZ/OF 1620; ANO 1996/1996; VERDE. - FR97489 - LOC. BARRA ")</f>
      </c>
      <c r="C94" s="4" t="inlineStr">
        <is>
          <t>Vendido</t>
        </is>
      </c>
      <c r="D94" s="4" t="inlineStr">
        <is>
          <t>29</t>
        </is>
      </c>
      <c r="E94" s="5" t="inlineStr">
        <is>
          <t>39.500,00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=HYPERLINK("https://www.leilaoonline.com.br/lote/detalhe/306740", "35758")</f>
      </c>
      <c r="B95" s="4" t="s">
        <f>=HYPERLINK("https://www.leilaoonline.com.br/lote/detalhe/306740", " HIDRO ROLL. - FR102432. - LOC. BARRA ")</f>
      </c>
      <c r="C95" s="4" t="inlineStr">
        <is>
          <t>Vendido</t>
        </is>
      </c>
      <c r="D95" s="4" t="inlineStr">
        <is>
          <t>3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=HYPERLINK("https://www.leilaoonline.com.br/lote/detalhe/306731", "35759")</f>
      </c>
      <c r="B96" s="4" t="s">
        <f>=HYPERLINK("https://www.leilaoonline.com.br/lote/detalhe/306731", " TANQUE DE FIBRA. - S/FR. - LOC.BARRA 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=HYPERLINK("https://www.leilaoonline.com.br/lote/detalhe/306741", "35760")</f>
      </c>
      <c r="B97" s="4" t="s">
        <f>=HYPERLINK("https://www.leilaoonline.com.br/lote/detalhe/306741", " ÁREA DE VIVÊNCIA. - FR14004612. - LOC.BARRA ")</f>
      </c>
      <c r="C97" s="4" t="inlineStr">
        <is>
          <t>Não vendido</t>
        </is>
      </c>
      <c r="D97" s="4" t="inlineStr">
        <is>
          <t>21</t>
        </is>
      </c>
      <c r="E97" s="5" t="inlineStr">
        <is>
          <t>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=HYPERLINK("https://www.leilaoonline.com.br/lote/detalhe/306728", "35799")</f>
      </c>
      <c r="B98" s="4" t="s">
        <f>=HYPERLINK("https://www.leilaoonline.com.br/lote/detalhe/306728", " MOTOR TRATOR JD. - S/FR. - LOC.DIAMANTE ")</f>
      </c>
      <c r="C98" s="4" t="inlineStr">
        <is>
          <t>Vendido</t>
        </is>
      </c>
      <c r="D98" s="4" t="inlineStr">
        <is>
          <t>28</t>
        </is>
      </c>
      <c r="E98" s="5" t="inlineStr">
        <is>
          <t>7.250,00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=HYPERLINK("https://www.leilaoonline.com.br/lote/detalhe/306814", "35835")</f>
      </c>
      <c r="B99" s="4" t="s">
        <f>=HYPERLINK("https://www.leilaoonline.com.br/lote/detalhe/306814", " CAMINHÃO M.BENZ/L 2220; ANO 1988/1988; BRANCA. - FR52491. - (DESINVESTIMENTO) - LOC. BOM RETIRO ")</f>
      </c>
      <c r="C99" s="4" t="inlineStr">
        <is>
          <t>Vendido</t>
        </is>
      </c>
      <c r="D99" s="4" t="inlineStr">
        <is>
          <t>28</t>
        </is>
      </c>
      <c r="E99" s="5" t="inlineStr">
        <is>
          <t>32.000,00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=HYPERLINK("https://www.leilaoonline.com.br/lote/detalhe/306828", "35836")</f>
      </c>
      <c r="B100" s="4" t="s">
        <f>=HYPERLINK("https://www.leilaoonline.com.br/lote/detalhe/306828", " CAMINHÃO M.BENZ/L 2219; ANO 1983/1983; BRANCA. - FR52468. - (DESINVESTIMENTO) - LOC. BOM RETIRO ")</f>
      </c>
      <c r="C100" s="4" t="inlineStr">
        <is>
          <t>Não vendido</t>
        </is>
      </c>
      <c r="D100" s="4" t="inlineStr">
        <is>
          <t>25</t>
        </is>
      </c>
      <c r="E100" s="5" t="inlineStr">
        <is>
          <t>17.500,00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=HYPERLINK("https://www.leilaoonline.com.br/lote/detalhe/306826", "35837")</f>
      </c>
      <c r="B101" s="4" t="s">
        <f>=HYPERLINK("https://www.leilaoonline.com.br/lote/detalhe/306826", " CAMINHÃO VOLVO/N10 XHT; ANO 1985/1985; BRANCA. - FR64039. - (DESINVESTIMENTO) - LOC. BOM RETIRO ")</f>
      </c>
      <c r="C101" s="4" t="inlineStr">
        <is>
          <t>Vendido</t>
        </is>
      </c>
      <c r="D101" s="4" t="inlineStr">
        <is>
          <t>20</t>
        </is>
      </c>
      <c r="E101" s="5" t="inlineStr">
        <is>
          <t>16.500,00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=HYPERLINK("https://www.leilaoonline.com.br/lote/detalhe/306819", "35838")</f>
      </c>
      <c r="B102" s="4" t="s">
        <f>=HYPERLINK("https://www.leilaoonline.com.br/lote/detalhe/306819", "SUCATA DE CAMINHÃO M.BENZ/L 1513; ANO 1977/1977; BRANCA. - (VENDA SEM DOCUMENTO). - FR52309. - (DESINVESTIMENTO) - LOC. BOM RETIRO ")</f>
      </c>
      <c r="C102" s="4" t="inlineStr">
        <is>
          <t>Vendido</t>
        </is>
      </c>
      <c r="D102" s="4" t="inlineStr">
        <is>
          <t>24</t>
        </is>
      </c>
      <c r="E102" s="5" t="inlineStr">
        <is>
          <t>22.000,00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=HYPERLINK("https://www.leilaoonline.com.br/lote/detalhe/306821", "35839")</f>
      </c>
      <c r="B103" s="4" t="s">
        <f>=HYPERLINK("https://www.leilaoonline.com.br/lote/detalhe/306821", " CAMINHÃO M.BENZ/L 2219; ANO 1983/1983; BRANCA. - FR52469. - (DESINVESTIMENTO) - LOC. BOM RETIRO ")</f>
      </c>
      <c r="C103" s="4" t="inlineStr">
        <is>
          <t>Vendido</t>
        </is>
      </c>
      <c r="D103" s="4" t="inlineStr">
        <is>
          <t>24</t>
        </is>
      </c>
      <c r="E103" s="5" t="inlineStr">
        <is>
          <t>17.000,00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=HYPERLINK("https://www.leilaoonline.com.br/lote/detalhe/306816", "35840")</f>
      </c>
      <c r="B104" s="4" t="s">
        <f>=HYPERLINK("https://www.leilaoonline.com.br/lote/detalhe/306816", " CAMINHÃO M.BENZ/L 2213; ANO 1984/1984; BRANCA. - FR22058. - (DESINVESTIMENTO) - LOC. BOM RETIRO ")</f>
      </c>
      <c r="C104" s="4" t="inlineStr">
        <is>
          <t>Vendido</t>
        </is>
      </c>
      <c r="D104" s="4" t="inlineStr">
        <is>
          <t>41</t>
        </is>
      </c>
      <c r="E104" s="5" t="inlineStr">
        <is>
          <t>27.500,00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=HYPERLINK("https://www.leilaoonline.com.br/lote/detalhe/306822", "35841")</f>
      </c>
      <c r="B105" s="4" t="s">
        <f>=HYPERLINK("https://www.leilaoonline.com.br/lote/detalhe/306822", " CAMINHÃO M.BENZ/L 2213; ANO 1984/1984; BRANCA. - FR64050. -(CARROCERIA COMBOIO). - (DESINVESTIMENTO) - LOC. BOM RETIRO ")</f>
      </c>
      <c r="C105" s="4" t="inlineStr">
        <is>
          <t>Vendido</t>
        </is>
      </c>
      <c r="D105" s="4" t="inlineStr">
        <is>
          <t>35</t>
        </is>
      </c>
      <c r="E105" s="5" t="inlineStr">
        <is>
          <t>24.000,00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=HYPERLINK("https://www.leilaoonline.com.br/lote/detalhe/306811", "35842")</f>
      </c>
      <c r="B106" s="4" t="s">
        <f>=HYPERLINK("https://www.leilaoonline.com.br/lote/detalhe/306811", " CAMINHÃO M.BENZ/L 2219; ANO 1983/1983; BRANCA; ( C/ CARROCERIA TRANSP.GADO).- FR52456. - (DESINVESTIMENTO) - LOC. BOM RETIRO ")</f>
      </c>
      <c r="C106" s="4" t="inlineStr">
        <is>
          <t>Vendido</t>
        </is>
      </c>
      <c r="D106" s="4" t="inlineStr">
        <is>
          <t>16</t>
        </is>
      </c>
      <c r="E106" s="5" t="inlineStr">
        <is>
          <t>20.000,00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=HYPERLINK("https://www.leilaoonline.com.br/lote/detalhe/306827", "35843")</f>
      </c>
      <c r="B107" s="4" t="s">
        <f>=HYPERLINK("https://www.leilaoonline.com.br/lote/detalhe/306827", " CAMINHÃO M.BENZ/L 608 D; ANO 1983/1983; BRANCA. - FR58004. - (DESINVESTIMENTO) - LOC. BOM RETIRO ")</f>
      </c>
      <c r="C107" s="4" t="inlineStr">
        <is>
          <t>Não vendido</t>
        </is>
      </c>
      <c r="D107" s="4" t="inlineStr">
        <is>
          <t>17</t>
        </is>
      </c>
      <c r="E107" s="5" t="inlineStr">
        <is>
          <t>26.000,00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=HYPERLINK("https://www.leilaoonline.com.br/lote/detalhe/306813", "35844")</f>
      </c>
      <c r="B108" s="4" t="s">
        <f>=HYPERLINK("https://www.leilaoonline.com.br/lote/detalhe/306813", " CAMINHÃO SCANIA/R113 E 6X4 360; ANO 1993/1993; BRANCA. - FR52846. - (DESINVESTIMENTO) - LOC. BOM RETIRO ")</f>
      </c>
      <c r="C108" s="4" t="inlineStr">
        <is>
          <t>Vendido</t>
        </is>
      </c>
      <c r="D108" s="4" t="inlineStr">
        <is>
          <t>24</t>
        </is>
      </c>
      <c r="E108" s="5" t="inlineStr">
        <is>
          <t>37.000,00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=HYPERLINK("https://www.leilaoonline.com.br/lote/detalhe/306815", "35845")</f>
      </c>
      <c r="B109" s="4" t="s">
        <f>=HYPERLINK("https://www.leilaoonline.com.br/lote/detalhe/306815", " CAMINHÃO VOLVO/N10 INTERCOOLER II; ANO 1988/1988; BRANCA. - FR58626. -( VENDA SEM MOTOR). - (DESINVESTIMENTO) - LOC. BOM RETIRO ")</f>
      </c>
      <c r="C109" s="4" t="inlineStr">
        <is>
          <t>Vendido</t>
        </is>
      </c>
      <c r="D109" s="4" t="inlineStr">
        <is>
          <t>11</t>
        </is>
      </c>
      <c r="E109" s="5" t="inlineStr">
        <is>
          <t>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=HYPERLINK("https://www.leilaoonline.com.br/lote/detalhe/306817", "35846")</f>
      </c>
      <c r="B110" s="4" t="s">
        <f>=HYPERLINK("https://www.leilaoonline.com.br/lote/detalhe/306817", " CAMINHÃO SCANIA/R113 E 6X4 360; ANO 1993/1993; BRANCA. - FR52840. - (DESINVESTIMENTO) - LOC. BOM RETIRO 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29.000,00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=HYPERLINK("https://www.leilaoonline.com.br/lote/detalhe/306812", "35847")</f>
      </c>
      <c r="B111" s="4" t="s">
        <f>=HYPERLINK("https://www.leilaoonline.com.br/lote/detalhe/306812", " CAMINHÃO SCANIA/R113 E 6X4 360; ANO 1993/1993; BRANCA. - FR45020. - (DESINVESTIMENTO) - LOC. BOM RETIRO ")</f>
      </c>
      <c r="C111" s="4" t="inlineStr">
        <is>
          <t>Vendido</t>
        </is>
      </c>
      <c r="D111" s="4" t="inlineStr">
        <is>
          <t>39</t>
        </is>
      </c>
      <c r="E111" s="5" t="inlineStr">
        <is>
          <t>31.000,00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=HYPERLINK("https://www.leilaoonline.com.br/lote/detalhe/307454", "35848")</f>
      </c>
      <c r="B112" s="4" t="s">
        <f>=HYPERLINK("https://www.leilaoonline.com.br/lote/detalhe/307454", "MOTO BOMBA MWM D229/6; ANO 2014. - FR140550. - AUTOMOTIVO - LOC. BOM RETIRO")</f>
      </c>
      <c r="C112" s="4" t="inlineStr">
        <is>
          <t>Vendido</t>
        </is>
      </c>
      <c r="D112" s="4" t="inlineStr">
        <is>
          <t>27</t>
        </is>
      </c>
      <c r="E112" s="5" t="inlineStr">
        <is>
          <t>18.000,00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=HYPERLINK("https://www.leilaoonline.com.br/lote/detalhe/307455", "35849")</f>
      </c>
      <c r="B113" s="4" t="s">
        <f>=HYPERLINK("https://www.leilaoonline.com.br/lote/detalhe/307455", "MOTO BOMBA OM 447 - A ; ANO 2007. - FR139407. - AUTOMOTIVO - LOC. BOM RETIRO")</f>
      </c>
      <c r="C113" s="4" t="inlineStr">
        <is>
          <t>Vendido</t>
        </is>
      </c>
      <c r="D113" s="4" t="inlineStr">
        <is>
          <t>9</t>
        </is>
      </c>
      <c r="E113" s="5" t="inlineStr">
        <is>
          <t>9.000,00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=HYPERLINK("https://www.leilaoonline.com.br/lote/detalhe/307554", "35850")</f>
      </c>
      <c r="B114" s="4" t="s">
        <f>=HYPERLINK("https://www.leilaoonline.com.br/lote/detalhe/307554", "CAMINHÃO VW/15.180 EURO3 WORKER; ANO 2010/2010; BRANCA; (MUNCK). - FR34102/37859. - BORRACHARRIA - LOC. BOM RETIRO")</f>
      </c>
      <c r="C114" s="4" t="inlineStr">
        <is>
          <t>Não vendido</t>
        </is>
      </c>
      <c r="D114" s="4" t="inlineStr">
        <is>
          <t>102</t>
        </is>
      </c>
      <c r="E114" s="5" t="inlineStr">
        <is>
          <t>193.500,00</t>
        </is>
      </c>
      <c r="F114" s="4" t="inlineStr">
        <is>
          <t>1500.00</t>
        </is>
      </c>
    </row>
    <row collapsed="false" customFormat="false" customHeight="false" hidden="false" ht="12.1" outlineLevel="0" r="115">
      <c r="A115" s="5" t="s">
        <f>=HYPERLINK("https://www.leilaoonline.com.br/lote/detalhe/307452", "35851")</f>
      </c>
      <c r="B115" s="4" t="s">
        <f>=HYPERLINK("https://www.leilaoonline.com.br/lote/detalhe/307452", "DISTR. TORTA DE FILTRO 2L; ANO 2015. - FR67186. - AGRÍCOLA - LOC. RAFARD")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4.500,00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=HYPERLINK("https://www.leilaoonline.com.br/lote/detalhe/308800", "35852")</f>
      </c>
      <c r="B116" s="4" t="s">
        <f>=HYPERLINK("https://www.leilaoonline.com.br/lote/detalhe/308800", "REDUTOR CESTARI. - PT.347795-069826. - DESINVESTIMENTO- LOC. RAFARD")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2.750,00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=HYPERLINK("https://www.leilaoonline.com.br/lote/detalhe/308799", "35853")</f>
      </c>
      <c r="B117" s="4" t="s">
        <f>=HYPERLINK("https://www.leilaoonline.com.br/lote/detalhe/308799", "REDUTOR CESTARI MOD. V66330BL01000. - PT. 250247. - DESINVESTIMENTO - LOC. RAFARD")</f>
      </c>
      <c r="C117" s="4" t="inlineStr">
        <is>
          <t>Vendido</t>
        </is>
      </c>
      <c r="D117" s="4" t="inlineStr">
        <is>
          <t>12</t>
        </is>
      </c>
      <c r="E117" s="5" t="inlineStr">
        <is>
          <t>5.250,00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=HYPERLINK("https://www.leilaoonline.com.br/lote/detalhe/308801", "35854")</f>
      </c>
      <c r="B118" s="4" t="s">
        <f>=HYPERLINK("https://www.leilaoonline.com.br/lote/detalhe/308801", "REDUTOR SEW-EURODRIVE MC3PLSF08 30CV 1175/12. - PT. 140719. - DESINVESTIMENTO - RAFARD")</f>
      </c>
      <c r="C118" s="4" t="inlineStr">
        <is>
          <t>Vendido</t>
        </is>
      </c>
      <c r="D118" s="4" t="inlineStr">
        <is>
          <t>11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=HYPERLINK("https://www.leilaoonline.com.br/lote/detalhe/308802", "35855")</f>
      </c>
      <c r="B119" s="4" t="s">
        <f>=HYPERLINK("https://www.leilaoonline.com.br/lote/detalhe/308802", "REDUTOR UNIAO SÃO PAULO. - PT.069831-249421. - DESINVESTIMENTO - LOC. RAFARD")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=HYPERLINK("https://www.leilaoonline.com.br/lote/detalhe/308803", "35856")</f>
      </c>
      <c r="B120" s="4" t="s">
        <f>=HYPERLINK("https://www.leilaoonline.com.br/lote/detalhe/308803", "CENTR. FERM MAUSA SCM 60. - PT. 52771. - DESINVESTIMENTO- LOC. RAFARD")</f>
      </c>
      <c r="C120" s="4" t="inlineStr">
        <is>
          <t>Vendido</t>
        </is>
      </c>
      <c r="D120" s="4" t="inlineStr">
        <is>
          <t>7</t>
        </is>
      </c>
      <c r="E120" s="5" t="inlineStr">
        <is>
          <t>4.000,00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=HYPERLINK("https://www.leilaoonline.com.br/lote/detalhe/308804", "35857")</f>
      </c>
      <c r="B121" s="4" t="s">
        <f>=HYPERLINK("https://www.leilaoonline.com.br/lote/detalhe/308804", "CABEÇOTE DE COMPRESSOR. - S/N. - DESINVESTIMENTO- LOC. RAFARD")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=HYPERLINK("https://www.leilaoonline.com.br/lote/detalhe/307453", "35860")</f>
      </c>
      <c r="B122" s="4" t="s">
        <f>=HYPERLINK("https://www.leilaoonline.com.br/lote/detalhe/307453", "DOLLY RODOFORT ACOPLADO; ANO 2008. - FR56923. - (SEMI FR25456 NÃO FAZ PARTE DO LOTE) ; APOIO - LOC. COSTA PINTO 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6.000,00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=HYPERLINK("https://www.leilaoonline.com.br/lote/detalhe/307456", "35861")</f>
      </c>
      <c r="B123" s="4" t="s">
        <f>=HYPERLINK("https://www.leilaoonline.com.br/lote/detalhe/307456", "REBOQUE ANTONINI; ANO 1991/1991; AZUL. - FR56114. - AUTOMOTIVO - LOC. COSTA PINTO")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8.000,00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=HYPERLINK("https://www.leilaoonline.com.br/lote/detalhe/308770", "35863")</f>
      </c>
      <c r="B124" s="4" t="s">
        <f>=HYPERLINK("https://www.leilaoonline.com.br/lote/detalhe/308770", "APROX. 70 VALVULAS DIVERSAS. - S/N. - ARMAZÉN 01 - PPCM - LOC. UNIVALEM")</f>
      </c>
      <c r="C124" s="4" t="inlineStr">
        <is>
          <t>Vendido</t>
        </is>
      </c>
      <c r="D124" s="4" t="inlineStr">
        <is>
          <t>16</t>
        </is>
      </c>
      <c r="E124" s="5" t="inlineStr">
        <is>
          <t>6.250,00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=HYPERLINK("https://www.leilaoonline.com.br/lote/detalhe/308771", "35864")</f>
      </c>
      <c r="B125" s="4" t="s">
        <f>=HYPERLINK("https://www.leilaoonline.com.br/lote/detalhe/308771", "APROX. 25 MOTORES ELETRICOS DIVERSOS, 04 EXAUSTORES SUCATEADOS. - S/N. - ARMAZÉN 01 - PPCM - LOC. UNIVALEM ")</f>
      </c>
      <c r="C125" s="4" t="inlineStr">
        <is>
          <t>Vendido</t>
        </is>
      </c>
      <c r="D125" s="4" t="inlineStr">
        <is>
          <t>46</t>
        </is>
      </c>
      <c r="E125" s="5" t="inlineStr">
        <is>
          <t>20.000,00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=HYPERLINK("https://www.leilaoonline.com.br/lote/detalhe/308774", "35866")</f>
      </c>
      <c r="B126" s="4" t="s">
        <f>=HYPERLINK("https://www.leilaoonline.com.br/lote/detalhe/308774", "TRANSFORMADOR TRANSFORMAX SUCATEADO. - N/E. - ARMAZÉN 01 - PPCM - LOC. UNIVALEN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=HYPERLINK("https://www.leilaoonline.com.br/lote/detalhe/308775", "35867")</f>
      </c>
      <c r="B127" s="4" t="s">
        <f>=HYPERLINK("https://www.leilaoonline.com.br/lote/detalhe/308775", "VÁLVULA CONDICIONADORA. - N/E. - ARMAZÉN 01 - PPCM - LOC. UNIVALEN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=HYPERLINK("https://www.leilaoonline.com.br/lote/detalhe/308776", "35868")</f>
      </c>
      <c r="B128" s="4" t="s">
        <f>=HYPERLINK("https://www.leilaoonline.com.br/lote/detalhe/308776", "PINHÕES MOENDA SUCATEADOS. - N/E. - ARMAZÉN 01 - PPCM - LOC.UNIVALEN")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=HYPERLINK("https://www.leilaoonline.com.br/lote/detalhe/308777", "35870")</f>
      </c>
      <c r="B129" s="4" t="s">
        <f>=HYPERLINK("https://www.leilaoonline.com.br/lote/detalhe/308777", "APROX. 8 PAINES COM BARRAMENTOS DE COBRE SUCATEADOS. - PT.87465 / 87466 /87467 /175221 / 175223/175224. - PISO SUPERIOR CCM CALDEIRA - LOC. UNIVALEN")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=HYPERLINK("https://www.leilaoonline.com.br/lote/detalhe/308779", "35871")</f>
      </c>
      <c r="B130" s="4" t="s">
        <f>=HYPERLINK("https://www.leilaoonline.com.br/lote/detalhe/308779", "APROX.15 PAINÉIS ELÉTRICOS SUCATEADOS,  AR CONDICIONADO SUCATEADO. - PT.175208 / 175209/ 175210 / 175212/175213/ 175214. - PISO INFERIOR CCM CALDEIRA / ARMAZÉN PROJETOS FM2C - LOC. UNIVALEN")</f>
      </c>
      <c r="C130" s="4" t="inlineStr">
        <is>
          <t>Não vendido</t>
        </is>
      </c>
      <c r="D130" s="4" t="inlineStr">
        <is>
          <t>23</t>
        </is>
      </c>
      <c r="E130" s="5" t="inlineStr">
        <is>
          <t>16.000,00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=HYPERLINK("https://www.leilaoonline.com.br/lote/detalhe/308780", "35872")</f>
      </c>
      <c r="B131" s="4" t="s">
        <f>=HYPERLINK("https://www.leilaoonline.com.br/lote/detalhe/308780", "MOTOR WEG 400 CV. - PT.20844. - CALDEIRA - LOC. UNIVALEN ")</f>
      </c>
      <c r="C131" s="4" t="inlineStr">
        <is>
          <t>Não vendido</t>
        </is>
      </c>
      <c r="D131" s="4" t="inlineStr">
        <is>
          <t>24</t>
        </is>
      </c>
      <c r="E131" s="5" t="inlineStr">
        <is>
          <t>39.000,00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=HYPERLINK("https://www.leilaoonline.com.br/lote/detalhe/308781", "35873")</f>
      </c>
      <c r="B132" s="4" t="s">
        <f>=HYPERLINK("https://www.leilaoonline.com.br/lote/detalhe/308781", "MOTOR WEG 400 CV. - N/E. - CALDEIRA - LOC. UNIVALEM ")</f>
      </c>
      <c r="C132" s="4" t="inlineStr">
        <is>
          <t>Não vendido</t>
        </is>
      </c>
      <c r="D132" s="4" t="inlineStr">
        <is>
          <t>24</t>
        </is>
      </c>
      <c r="E132" s="5" t="inlineStr">
        <is>
          <t>39.000,00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=HYPERLINK("https://www.leilaoonline.com.br/lote/detalhe/308782", "35875")</f>
      </c>
      <c r="B133" s="4" t="s">
        <f>=HYPERLINK("https://www.leilaoonline.com.br/lote/detalhe/308782", "RESISTOR DE ATERRAMENTO ELETELE BRAZI. - N/E. - ARMAZÉN PROJETOS FM2C - LOC. UNIVALEN")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=HYPERLINK("https://www.leilaoonline.com.br/lote/detalhe/308783", "35877")</f>
      </c>
      <c r="B134" s="4" t="s">
        <f>=HYPERLINK("https://www.leilaoonline.com.br/lote/detalhe/308783", "SISTEMA DE COLETA DE ÁGUA E RESFRIAMENTO PARA ÁGUA/CONDENSADO DA CALDEIRA. - PT.216799. - ARMAZÉN PROJETOS FM2C - LOC. UNIVALEN")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=HYPERLINK("https://www.leilaoonline.com.br/lote/detalhe/308784", "35878")</f>
      </c>
      <c r="B135" s="4" t="s">
        <f>=HYPERLINK("https://www.leilaoonline.com.br/lote/detalhe/308784", "BALAÇÃO PARA PONTE DE 85 TON. - ARMAZÉN PROJETOS FM2C - LOC. UNIVALEN")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=HYPERLINK("https://www.leilaoonline.com.br/lote/detalhe/308785", "35879")</f>
      </c>
      <c r="B136" s="4" t="s">
        <f>=HYPERLINK("https://www.leilaoonline.com.br/lote/detalhe/308785", "TURBINA ENGETURB MODELO ET 6. - ELETRICA PISO SUPERIOR  - LOC. UNIVALEN ")</f>
      </c>
      <c r="C136" s="4" t="inlineStr">
        <is>
          <t>Vendido</t>
        </is>
      </c>
      <c r="D136" s="4" t="inlineStr">
        <is>
          <t>18</t>
        </is>
      </c>
      <c r="E136" s="5" t="inlineStr">
        <is>
          <t>27.000,00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=HYPERLINK("https://www.leilaoonline.com.br/lote/detalhe/308786", "35880")</f>
      </c>
      <c r="B137" s="4" t="s">
        <f>=HYPERLINK("https://www.leilaoonline.com.br/lote/detalhe/308786", "GERADOR  TOSHIBA SINCRONO. - PT.65395. - ELÉTRICA PISO SUPERIOR. - LOC. UNIVALEN")</f>
      </c>
      <c r="C137" s="4" t="inlineStr">
        <is>
          <t>Vendido</t>
        </is>
      </c>
      <c r="D137" s="4" t="inlineStr">
        <is>
          <t>48</t>
        </is>
      </c>
      <c r="E137" s="5" t="inlineStr">
        <is>
          <t>77.000,00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=HYPERLINK("https://www.leilaoonline.com.br/lote/detalhe/308618", "35881")</f>
      </c>
      <c r="B138" s="4" t="s">
        <f>=HYPERLINK("https://www.leilaoonline.com.br/lote/detalhe/308618", "CARROCERIA COMBOIO. - FR81484. - DESINVESTIMENTO - BENALCOOL ")</f>
      </c>
      <c r="C138" s="4" t="inlineStr">
        <is>
          <t>Vendido</t>
        </is>
      </c>
      <c r="D138" s="4" t="inlineStr">
        <is>
          <t>4</t>
        </is>
      </c>
      <c r="E138" s="5" t="inlineStr">
        <is>
          <t>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=HYPERLINK("https://www.leilaoonline.com.br/lote/detalhe/308619", "35882")</f>
      </c>
      <c r="B139" s="4" t="s">
        <f>=HYPERLINK("https://www.leilaoonline.com.br/lote/detalhe/308619", "DISTRIBUIDOR TORTA FILTRO ATA1102. - FR38074. - AGRÍCOLA - LOC. BENALCOOL 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5.500,00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=HYPERLINK("https://www.leilaoonline.com.br/lote/detalhe/308616", "35883")</f>
      </c>
      <c r="B140" s="4" t="s">
        <f>=HYPERLINK("https://www.leilaoonline.com.br/lote/detalhe/308616", "06 AQUECEDORES HORIZONTAIS SUCATEADOS. - S/ID. - TRATAMENTO DE CALDO - LOC. BENALCOOL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3.000,00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=HYPERLINK("https://www.leilaoonline.com.br/lote/detalhe/308753", "35884")</f>
      </c>
      <c r="B141" s="4" t="s">
        <f>=HYPERLINK("https://www.leilaoonline.com.br/lote/detalhe/308753", "CAMINHÃO VW/26280 CRM 6X4; ANO 2014/2014; BRANCA. - FR91356. - CESARIN VINHAÇA - LOC. BENALCOOL ")</f>
      </c>
      <c r="C141" s="4" t="inlineStr">
        <is>
          <t>Vendido</t>
        </is>
      </c>
      <c r="D141" s="4" t="inlineStr">
        <is>
          <t>47</t>
        </is>
      </c>
      <c r="E141" s="5" t="inlineStr">
        <is>
          <t>121.000,00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=HYPERLINK("https://www.leilaoonline.com.br/lote/detalhe/308644", "35885")</f>
      </c>
      <c r="B142" s="4" t="s">
        <f>=HYPERLINK("https://www.leilaoonline.com.br/lote/detalhe/308644", "ENXADA ROTATIVA CH3000. - FR91149. - DESINVESTIMENTO - LOC. GASA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=HYPERLINK("https://www.leilaoonline.com.br/lote/detalhe/308638", "35888")</f>
      </c>
      <c r="B143" s="4" t="s">
        <f>=HYPERLINK("https://www.leilaoonline.com.br/lote/detalhe/308638", "CARROCERIA CARGA SECA . - FR58569. - DESINVESTIMENTO - LOC. GASA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3.000,00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=HYPERLINK("https://www.leilaoonline.com.br/lote/detalhe/308639", "35889")</f>
      </c>
      <c r="B144" s="4" t="s">
        <f>=HYPERLINK("https://www.leilaoonline.com.br/lote/detalhe/308639", "PLANTADORA C/ ADUB 0,90M DMB PCP6000. - FR91554. - PÁTIO CCT / DESINVESTIMENTO - LOC. GASA 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=HYPERLINK("https://www.leilaoonline.com.br/lote/detalhe/308670", "35890")</f>
      </c>
      <c r="B145" s="4" t="s">
        <f>=HYPERLINK("https://www.leilaoonline.com.br/lote/detalhe/308670", "03 MOTORES ELETRICOS E UM REDUTOR SUCATEADO. - PT.305561 / 30553/ 00087. - DEPOSÍTO DE MATERIAIS CALDEIRARIA - LOC. MUNDIAL ")</f>
      </c>
      <c r="C145" s="4" t="inlineStr">
        <is>
          <t>Não vendido</t>
        </is>
      </c>
      <c r="D145" s="4" t="inlineStr">
        <is>
          <t>4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=HYPERLINK("https://www.leilaoonline.com.br/lote/detalhe/308671", "35891")</f>
      </c>
      <c r="B146" s="4" t="s">
        <f>=HYPERLINK("https://www.leilaoonline.com.br/lote/detalhe/308671", "CENTRIFUGA STG. - PT.154662. - DEPOSÍTO DE MATERIAIS CALDEIRARIA- LOC. MUNDIAL")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=HYPERLINK("https://www.leilaoonline.com.br/lote/detalhe/308756", "35892")</f>
      </c>
      <c r="B147" s="4" t="s">
        <f>=HYPERLINK("https://www.leilaoonline.com.br/lote/detalhe/308756", "BETONEIRA E MÁQUINA DE SOLDA SUCATEADA. - PT.147481. - DEPOSÍTO DE MATERIAIS CALDEIRARIA - LOC.MUNDIAL")</f>
      </c>
      <c r="C147" s="4" t="inlineStr">
        <is>
          <t>Vendido</t>
        </is>
      </c>
      <c r="D147" s="4" t="inlineStr">
        <is>
          <t>3</t>
        </is>
      </c>
      <c r="E147" s="5" t="inlineStr">
        <is>
          <t>810,00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=HYPERLINK("https://www.leilaoonline.com.br/lote/detalhe/308757", "35893")</f>
      </c>
      <c r="B148" s="4" t="s">
        <f>=HYPERLINK("https://www.leilaoonline.com.br/lote/detalhe/308757", "TURBINA E TROCADOR DE CALOR SUCATEADO. - PT.85458 / 203013/ 148031. - DEPOSÍTO DE MATERIAIS CALDEIRARIA - LOC. MUNDIAL")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1.750,00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=HYPERLINK("https://www.leilaoonline.com.br/lote/detalhe/308758", "35895")</f>
      </c>
      <c r="B149" s="4" t="s">
        <f>=HYPERLINK("https://www.leilaoonline.com.br/lote/detalhe/308758", "ESTUFA MUFLA. - PT.284251. - DEPOSÍTO DE MATERIAIS CALDEIRARIA- LOC. MUNDIAL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=HYPERLINK("https://www.leilaoonline.com.br/lote/detalhe/308762", "35897")</f>
      </c>
      <c r="B150" s="4" t="s">
        <f>=HYPERLINK("https://www.leilaoonline.com.br/lote/detalhe/308762", "02 AQUECEDORES INOX  - APROX. 4 TON. (VENDA POR KG). - N/E. - DEPOSÍTO DE MATERIAIS CALDEIRARIA - LOC. MUNDIAL")</f>
      </c>
      <c r="C150" s="4" t="inlineStr">
        <is>
          <t>Vendido</t>
        </is>
      </c>
      <c r="D150" s="4" t="inlineStr">
        <is>
          <t>14</t>
        </is>
      </c>
      <c r="E150" s="5" t="inlineStr">
        <is>
          <t>12.800,00</t>
        </is>
      </c>
      <c r="F150" s="4" t="inlineStr">
        <is>
          <t>0.10</t>
        </is>
      </c>
    </row>
    <row collapsed="false" customFormat="false" customHeight="false" hidden="false" ht="12.1" outlineLevel="0" r="151">
      <c r="A151" s="5" t="s">
        <f>=HYPERLINK("https://www.leilaoonline.com.br/lote/detalhe/308768", "35899")</f>
      </c>
      <c r="B151" s="4" t="s">
        <f>=HYPERLINK("https://www.leilaoonline.com.br/lote/detalhe/308768", "2 VOLANDEIRAS DENTIÇÃO RETA - APROX. 4 TON.;(VENDA POR KILO) DEPOSÍTO DE MATERIAIS CALDEIRARIA. - LOC. MUNDIAL")</f>
      </c>
      <c r="C151" s="4" t="inlineStr">
        <is>
          <t>Vendido</t>
        </is>
      </c>
      <c r="D151" s="4" t="inlineStr">
        <is>
          <t>4</t>
        </is>
      </c>
      <c r="E151" s="5" t="inlineStr">
        <is>
          <t>16.400,00</t>
        </is>
      </c>
      <c r="F151" s="4" t="inlineStr">
        <is>
          <t>0.20</t>
        </is>
      </c>
    </row>
    <row collapsed="false" customFormat="false" customHeight="false" hidden="false" ht="12.1" outlineLevel="0" r="152">
      <c r="A152" s="5" t="s">
        <f>=HYPERLINK("https://www.leilaoonline.com.br/lote/detalhe/308792", "35920")</f>
      </c>
      <c r="B152" s="4" t="s">
        <f>=HYPERLINK("https://www.leilaoonline.com.br/lote/detalhe/308792", "CAMINHÃO VW/15.180 EURO3 WORKER; ANO 2008/2008; BRANCA. -(OFICINA); (VENDA SOMENTE PARA COMPRADORES DO ESTADO DE SÃO PAULO)  - FR163118/FR165628. - DESINVESTIMENTO -  LOC. JATAI ")</f>
      </c>
      <c r="C152" s="4" t="inlineStr">
        <is>
          <t>Vendido</t>
        </is>
      </c>
      <c r="D152" s="4" t="inlineStr">
        <is>
          <t>9</t>
        </is>
      </c>
      <c r="E152" s="5" t="inlineStr">
        <is>
          <t>28.000,00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=HYPERLINK("https://www.leilaoonline.com.br/lote/detalhe/309111", "36025")</f>
      </c>
      <c r="B153" s="4" t="s">
        <f>=HYPERLINK("https://www.leilaoonline.com.br/lote/detalhe/309111", "REBOQUE RANDONSP RQ CA; ANO 2009/2009; LARANJA. - FR4455153. - PÁTIO DESINVESTIMENTO - LOC. CAARAPÓ")</f>
      </c>
      <c r="C153" s="4" t="inlineStr">
        <is>
          <t>Não vendido</t>
        </is>
      </c>
      <c r="D153" s="4" t="inlineStr">
        <is>
          <t>18</t>
        </is>
      </c>
      <c r="E153" s="5" t="inlineStr">
        <is>
          <t>41.000,00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=HYPERLINK("https://www.leilaoonline.com.br/lote/detalhe/309116", "36026")</f>
      </c>
      <c r="B154" s="4" t="s">
        <f>=HYPERLINK("https://www.leilaoonline.com.br/lote/detalhe/309116", "REBOQUE RANDONSP RQ CA; ANO 2010/2010; AZUL. - FR96800. - PÁTIO DESINVESTIMENTO - LOC. CAARAPÓ")</f>
      </c>
      <c r="C154" s="4" t="inlineStr">
        <is>
          <t>Vendido</t>
        </is>
      </c>
      <c r="D154" s="4" t="inlineStr">
        <is>
          <t>20</t>
        </is>
      </c>
      <c r="E154" s="5" t="inlineStr">
        <is>
          <t>44.000,00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=HYPERLINK("https://www.leilaoonline.com.br/lote/detalhe/309114", "36028")</f>
      </c>
      <c r="B155" s="4" t="s">
        <f>=HYPERLINK("https://www.leilaoonline.com.br/lote/detalhe/309114", "S.REBOQUE RANDON SRCA CA; ANO 2008/2008; AMARELA. - FR4451162. - PÁTIO DESINVESTIMENTO - LOC.CAARAPÓ")</f>
      </c>
      <c r="C155" s="4" t="inlineStr">
        <is>
          <t>Vendido</t>
        </is>
      </c>
      <c r="D155" s="4" t="inlineStr">
        <is>
          <t>16</t>
        </is>
      </c>
      <c r="E155" s="5" t="inlineStr">
        <is>
          <t>37.000,00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=HYPERLINK("https://www.leilaoonline.com.br/lote/detalhe/309122", "36029")</f>
      </c>
      <c r="B156" s="4" t="s">
        <f>=HYPERLINK("https://www.leilaoonline.com.br/lote/detalhe/309122", "S.REBOQUE RANDON SRCA CA; ANO 2008/2008; AZUL. - FR96233 - PÁTIO DE DESINVESTIMENTO - LOC. CAARAPÓ ")</f>
      </c>
      <c r="C156" s="4" t="inlineStr">
        <is>
          <t>Vendido</t>
        </is>
      </c>
      <c r="D156" s="4" t="inlineStr">
        <is>
          <t>23</t>
        </is>
      </c>
      <c r="E156" s="5" t="inlineStr">
        <is>
          <t>50.000,00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=HYPERLINK("https://www.leilaoonline.com.br/lote/detalhe/309117", "36030")</f>
      </c>
      <c r="B157" s="4" t="s">
        <f>=HYPERLINK("https://www.leilaoonline.com.br/lote/detalhe/309117", "REBOQUE RANDONSP RQ CA; ANO 2010/2010; AZUL. - FR96758. - PÁTIO DESINVESTIMENTO - LOC. CAARAPÓ")</f>
      </c>
      <c r="C157" s="4" t="inlineStr">
        <is>
          <t>Vendido</t>
        </is>
      </c>
      <c r="D157" s="4" t="inlineStr">
        <is>
          <t>8</t>
        </is>
      </c>
      <c r="E157" s="5" t="inlineStr">
        <is>
          <t>41.000,00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=HYPERLINK("https://www.leilaoonline.com.br/lote/detalhe/309112", "36031")</f>
      </c>
      <c r="B158" s="4" t="s">
        <f>=HYPERLINK("https://www.leilaoonline.com.br/lote/detalhe/309112", "REBOQUE RANDONSP RQ CA; ANO 2010/2011; AMARELA. - FR4451266. - PÁTIO DESINVESTIMENTO - LOC. CAARAPÓ")</f>
      </c>
      <c r="C158" s="4" t="inlineStr">
        <is>
          <t>Vendido</t>
        </is>
      </c>
      <c r="D158" s="4" t="inlineStr">
        <is>
          <t>7</t>
        </is>
      </c>
      <c r="E158" s="5" t="inlineStr">
        <is>
          <t>41.000,00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=HYPERLINK("https://www.leilaoonline.com.br/lote/detalhe/309115", "36032")</f>
      </c>
      <c r="B159" s="4" t="s">
        <f>=HYPERLINK("https://www.leilaoonline.com.br/lote/detalhe/309115", "S.REBOQUE RANDON SRCA CA; ANO 2008/2008; AMARELA. - FR4451161. - PÁTIO DESINVESTIMENTO - LOC. CAARAPÓ")</f>
      </c>
      <c r="C159" s="4" t="inlineStr">
        <is>
          <t>Vendido</t>
        </is>
      </c>
      <c r="D159" s="4" t="inlineStr">
        <is>
          <t>21</t>
        </is>
      </c>
      <c r="E159" s="5" t="inlineStr">
        <is>
          <t>50.000,00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=HYPERLINK("https://www.leilaoonline.com.br/lote/detalhe/309126", "36033")</f>
      </c>
      <c r="B160" s="4" t="s">
        <f>=HYPERLINK("https://www.leilaoonline.com.br/lote/detalhe/309126", "REBOQUE RANDONSP RQ CA; ANO 2010/2010; AZUL. - FR46876. - PÁTIO DE DESINVESTIMENTO - LOC. CAARAPÓ")</f>
      </c>
      <c r="C160" s="4" t="inlineStr">
        <is>
          <t>Vendido</t>
        </is>
      </c>
      <c r="D160" s="4" t="inlineStr">
        <is>
          <t>3</t>
        </is>
      </c>
      <c r="E160" s="5" t="inlineStr">
        <is>
          <t>35.000,00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=HYPERLINK("https://www.leilaoonline.com.br/lote/detalhe/309125", "36034")</f>
      </c>
      <c r="B161" s="4" t="s">
        <f>=HYPERLINK("https://www.leilaoonline.com.br/lote/detalhe/309125", "REBOQUE RANDONSP RQ CA; ANO 2012/2013; CINZA. - FR82693. - PÁTIO DE DESINVESTIMENTO -LOC. CAARAPÓ")</f>
      </c>
      <c r="C161" s="4" t="inlineStr">
        <is>
          <t>Vendido</t>
        </is>
      </c>
      <c r="D161" s="4" t="inlineStr">
        <is>
          <t>28</t>
        </is>
      </c>
      <c r="E161" s="5" t="inlineStr">
        <is>
          <t>48.000,00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=HYPERLINK("https://www.leilaoonline.com.br/lote/detalhe/309109", "36035")</f>
      </c>
      <c r="B162" s="4" t="s">
        <f>=HYPERLINK("https://www.leilaoonline.com.br/lote/detalhe/309109", "REBOQUE RANDONSP RQ CA; ANO 2009/2009; LARANJA. - FR4455154. - PÁTIO DESINVESTIMENTO - LOC. CAARAPÓ")</f>
      </c>
      <c r="C162" s="4" t="inlineStr">
        <is>
          <t>Vendido</t>
        </is>
      </c>
      <c r="D162" s="4" t="inlineStr">
        <is>
          <t>19</t>
        </is>
      </c>
      <c r="E162" s="5" t="inlineStr">
        <is>
          <t>38.000,00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=HYPERLINK("https://www.leilaoonline.com.br/lote/detalhe/309120", "36036")</f>
      </c>
      <c r="B163" s="4" t="s">
        <f>=HYPERLINK("https://www.leilaoonline.com.br/lote/detalhe/309120", "REBOQUE RANDONSP RQ CA; ANO 2010/2010; AZUL. - FR96743. - (SINISTRADO/RECUPERADO) - PÁTIO DE DESINVESTIMENTO - LOC. CAARAPÓ")</f>
      </c>
      <c r="C163" s="4" t="inlineStr">
        <is>
          <t>Vendido</t>
        </is>
      </c>
      <c r="D163" s="4" t="inlineStr">
        <is>
          <t>25</t>
        </is>
      </c>
      <c r="E163" s="5" t="inlineStr">
        <is>
          <t>44.000,00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=HYPERLINK("https://www.leilaoonline.com.br/lote/detalhe/309121", "36037")</f>
      </c>
      <c r="B164" s="4" t="s">
        <f>=HYPERLINK("https://www.leilaoonline.com.br/lote/detalhe/309121", "REBOQUE RANDONSP RQ CA; ANO 2010/2010; AZUL. - FR96725. - (SINISTRADO/RECUPERADO) - PÁTIO DESINVESTIMENTO - LOC. CAARAPÓ")</f>
      </c>
      <c r="C164" s="4" t="inlineStr">
        <is>
          <t>Vendido</t>
        </is>
      </c>
      <c r="D164" s="4" t="inlineStr">
        <is>
          <t>19</t>
        </is>
      </c>
      <c r="E164" s="5" t="inlineStr">
        <is>
          <t>38.000,00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=HYPERLINK("https://www.leilaoonline.com.br/lote/detalhe/309124", "36039")</f>
      </c>
      <c r="B165" s="4" t="s">
        <f>=HYPERLINK("https://www.leilaoonline.com.br/lote/detalhe/309124", "S.REBOQUE RANDON SRCA CA; ANO 2008/2008; AZUL. - FR91189. - PÁTIO DE DESINVESTIMENTO - LOC. CAARAPÓ")</f>
      </c>
      <c r="C165" s="4" t="inlineStr">
        <is>
          <t>Vendido</t>
        </is>
      </c>
      <c r="D165" s="4" t="inlineStr">
        <is>
          <t>35</t>
        </is>
      </c>
      <c r="E165" s="5" t="inlineStr">
        <is>
          <t>59.000,00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=HYPERLINK("https://www.leilaoonline.com.br/lote/detalhe/309123", "36040")</f>
      </c>
      <c r="B166" s="4" t="s">
        <f>=HYPERLINK("https://www.leilaoonline.com.br/lote/detalhe/309123", "S.REBOQUE RANDON SRCA CA; ANO 2008/2008; AZUL. - FR96223. - PÁTIO DE DESINVESTIMENTO - LOC. CAARAPÓ")</f>
      </c>
      <c r="C166" s="4" t="inlineStr">
        <is>
          <t>Vendido</t>
        </is>
      </c>
      <c r="D166" s="4" t="inlineStr">
        <is>
          <t>29</t>
        </is>
      </c>
      <c r="E166" s="5" t="inlineStr">
        <is>
          <t>59.000,00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=HYPERLINK("https://www.leilaoonline.com.br/lote/detalhe/308769", "36100")</f>
      </c>
      <c r="B167" s="4" t="s">
        <f>=HYPERLINK("https://www.leilaoonline.com.br/lote/detalhe/308769", "4 CASTELOS DE MOENDA E 4 ACIP - APROX. 8 TON.(VENDA POR KG). - DEPOSÍTO DE MATERIAIS CALDEIRARIA - LOC. MUNDIAL ")</f>
      </c>
      <c r="C167" s="4" t="inlineStr">
        <is>
          <t>Não vendido</t>
        </is>
      </c>
      <c r="D167" s="4" t="inlineStr">
        <is>
          <t>2</t>
        </is>
      </c>
      <c r="E167" s="5" t="inlineStr">
        <is>
          <t>8.000,00</t>
        </is>
      </c>
      <c r="F167" s="4" t="inlineStr">
        <is>
          <t>0.10</t>
        </is>
      </c>
    </row>
    <row collapsed="false" customFormat="false" customHeight="false" hidden="false" ht="12.1" outlineLevel="0" r="168">
      <c r="A168" s="5" t="s">
        <f>=HYPERLINK("https://www.leilaoonline.com.br/lote/detalhe/308765", "36101")</f>
      </c>
      <c r="B168" s="4" t="s">
        <f>=HYPERLINK("https://www.leilaoonline.com.br/lote/detalhe/308765", "01 VOLANDEIRA DENTIÇÃO RETA / DOIS PINHÕES DE MOENDA E UM PENTE BAGACEIRA - APROX. 4 TON. - (VENDA POR KILO) DEPOSÍTO DE MATERIAIS CALDEIRARIA - LOC. MUNDIAL 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8.400,00</t>
        </is>
      </c>
      <c r="F168" s="4" t="inlineStr">
        <is>
          <t>0.10</t>
        </is>
      </c>
    </row>
    <row collapsed="false" customFormat="false" customHeight="false" hidden="false" ht="12.1" outlineLevel="0" r="169">
      <c r="A169" s="5" t="s">
        <f>=HYPERLINK("https://www.leilaoonline.com.br/lote/detalhe/308763", "36102")</f>
      </c>
      <c r="B169" s="4" t="s">
        <f>=HYPERLINK("https://www.leilaoonline.com.br/lote/detalhe/308763", "3 VOLANDEIRAS DENTIÇÃO RETA - APROX. 6 TON.N/E. - DEPOSÍTO DE MATERIAIS CALDEIRARIA - LOC. MUNDIAL")</f>
      </c>
      <c r="C169" s="4" t="inlineStr">
        <is>
          <t>Vendido</t>
        </is>
      </c>
      <c r="D169" s="4" t="inlineStr">
        <is>
          <t>4</t>
        </is>
      </c>
      <c r="E169" s="5" t="inlineStr">
        <is>
          <t>8.500,00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=HYPERLINK("https://www.leilaoonline.com.br/lote/detalhe/308636", "36107")</f>
      </c>
      <c r="B170" s="4" t="s">
        <f>=HYPERLINK("https://www.leilaoonline.com.br/lote/detalhe/308636", "LOTE DE ITENS DIVERSOS CONTENDO: 01 TESTE DE PRESSÃO, ESTATOR,BOMBAS PENUSMATICAS, ATUADORES ENTRE OUTROS. - S/ID. - DEPOSÍTO DE MATERIAIS CALDEIRARIA - LOC.DESTIVALE")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=HYPERLINK("https://www.leilaoonline.com.br/lote/detalhe/308637", "36108")</f>
      </c>
      <c r="B171" s="4" t="s">
        <f>=HYPERLINK("https://www.leilaoonline.com.br/lote/detalhe/308637", "LOTE DE ITENS DIVERSOS CONTENDO: BOMBA MÊCANICA, VALVULAS, ATUADORES, POSICIONADORES, COMPONENTES ELETRONICOS, CILIDROS PNEUMATICOS ENTRE OUTROS. - S/ID. - DEPOSÍTO DE MATERIAIS CALDEIRARIA - LOC.DESTIVALE")</f>
      </c>
      <c r="C171" s="4" t="inlineStr">
        <is>
          <t>Vendido</t>
        </is>
      </c>
      <c r="D171" s="4" t="inlineStr">
        <is>
          <t>2</t>
        </is>
      </c>
      <c r="E171" s="5" t="inlineStr">
        <is>
          <t>1.250,00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=HYPERLINK("https://www.leilaoonline.com.br/lote/detalhe/307969", "36109")</f>
      </c>
      <c r="B172" s="4" t="s">
        <f>=HYPERLINK("https://www.leilaoonline.com.br/lote/detalhe/307969", "ÁREA DE VIVÊNCIA. - S/FR. - (FUNDOS DA UNIDADE AO DEPÓSITO DE BIOMASSA) - LOC. GASA")</f>
      </c>
      <c r="C172" s="4" t="inlineStr">
        <is>
          <t>Não vendido</t>
        </is>
      </c>
      <c r="D172" s="4" t="inlineStr">
        <is>
          <t>4</t>
        </is>
      </c>
      <c r="E172" s="5" t="inlineStr">
        <is>
          <t>2.500,00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=HYPERLINK("https://www.leilaoonline.com.br/lote/detalhe/307970", "36129")</f>
      </c>
      <c r="B173" s="4" t="s">
        <f>=HYPERLINK("https://www.leilaoonline.com.br/lote/detalhe/307970", "TALISCA DE ESTEIRA SUCATEADA. - APROX.4 TON.; (VENDA POR KG). - (FUNDOS DA UNIDADE PRÓX. AO DEPÓSITO DE BIOMASSA) - LOC. GASA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1,00</t>
        </is>
      </c>
      <c r="F173" s="4" t="inlineStr">
        <is>
          <t>0.10</t>
        </is>
      </c>
    </row>
    <row collapsed="false" customFormat="false" customHeight="false" hidden="false" ht="12.1" outlineLevel="0" r="174">
      <c r="A174" s="5" t="s">
        <f>=HYPERLINK("https://www.leilaoonline.com.br/lote/detalhe/308863", "36130")</f>
      </c>
      <c r="B174" s="4" t="s">
        <f>=HYPERLINK("https://www.leilaoonline.com.br/lote/detalhe/308863", "COLHEDORA CASE A 8810; ANO 2019. - FR14002156. - PATIO COLHEDORAS - LOC. SANTA ELISA ")</f>
      </c>
      <c r="C174" s="4" t="inlineStr">
        <is>
          <t>Vendido</t>
        </is>
      </c>
      <c r="D174" s="4" t="inlineStr">
        <is>
          <t>55</t>
        </is>
      </c>
      <c r="E174" s="5" t="inlineStr">
        <is>
          <t>205.000,00</t>
        </is>
      </c>
      <c r="F174" s="4" t="inlineStr">
        <is>
          <t>2500.00</t>
        </is>
      </c>
    </row>
    <row collapsed="false" customFormat="false" customHeight="false" hidden="false" ht="12.1" outlineLevel="0" r="175">
      <c r="A175" s="5" t="s">
        <f>=HYPERLINK("https://www.leilaoonline.com.br/lote/detalhe/308871", "36131")</f>
      </c>
      <c r="B175" s="4" t="s">
        <f>=HYPERLINK("https://www.leilaoonline.com.br/lote/detalhe/308871", "HIDROROLL; ANO 2005. - FR14003028. - PATIO PRODUÇÃO - LOC. SANTA ELISA")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1.500,00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=HYPERLINK("https://www.leilaoonline.com.br/lote/detalhe/308873", "36132")</f>
      </c>
      <c r="B176" s="4" t="s">
        <f>=HYPERLINK("https://www.leilaoonline.com.br/lote/detalhe/308873", "QUADRICICLO. - N/E. - PATIO PRODUÇÃO - LOC. SANTA ELISA")</f>
      </c>
      <c r="C176" s="4" t="inlineStr">
        <is>
          <t>Vendido</t>
        </is>
      </c>
      <c r="D176" s="4" t="inlineStr">
        <is>
          <t>32</t>
        </is>
      </c>
      <c r="E176" s="5" t="inlineStr">
        <is>
          <t>25.500,00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=HYPERLINK("https://www.leilaoonline.com.br/lote/detalhe/308874", "36133")</f>
      </c>
      <c r="B177" s="4" t="s">
        <f>=HYPERLINK("https://www.leilaoonline.com.br/lote/detalhe/308874", "IMPLEMENTO AGRÍCOLA. ANO 2003. - FR13002010. - PATIO PRODUÇÃO - LOC. SANTA ELISA ")</f>
      </c>
      <c r="C177" s="4" t="inlineStr">
        <is>
          <t>Vendido</t>
        </is>
      </c>
      <c r="D177" s="4" t="inlineStr">
        <is>
          <t>6</t>
        </is>
      </c>
      <c r="E177" s="5" t="inlineStr">
        <is>
          <t>2.250,00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=HYPERLINK("https://www.leilaoonline.com.br/lote/detalhe/308872", "36134")</f>
      </c>
      <c r="B178" s="4" t="s">
        <f>=HYPERLINK("https://www.leilaoonline.com.br/lote/detalhe/308872", "TANQUE ROXO. - N/E. - PATIO PRODUÇÃO - LOC. SANTA ELISA")</f>
      </c>
      <c r="C178" s="4" t="inlineStr">
        <is>
          <t>Vendido</t>
        </is>
      </c>
      <c r="D178" s="4" t="inlineStr">
        <is>
          <t>4</t>
        </is>
      </c>
      <c r="E178" s="5" t="inlineStr">
        <is>
          <t>1.400,00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=HYPERLINK("https://www.leilaoonline.com.br/lote/detalhe/308875", "36135")</f>
      </c>
      <c r="B179" s="4" t="s">
        <f>=HYPERLINK("https://www.leilaoonline.com.br/lote/detalhe/308875", "TRANSFORMADOR; ANO 2012. - FR14003575. - PÁTIO PRODUÇÃO - LOC. SANTA ELISA")</f>
      </c>
      <c r="C179" s="4" t="inlineStr">
        <is>
          <t>Vendido</t>
        </is>
      </c>
      <c r="D179" s="4" t="inlineStr">
        <is>
          <t>12</t>
        </is>
      </c>
      <c r="E179" s="5" t="inlineStr">
        <is>
          <t>5.250,00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=HYPERLINK("https://www.leilaoonline.com.br/lote/detalhe/308877", "36137")</f>
      </c>
      <c r="B180" s="4" t="s">
        <f>=HYPERLINK("https://www.leilaoonline.com.br/lote/detalhe/308877", "IMPLEMENTO AGRÍCOLA. - FR14003345. - PÁTIO TRATOS CULTURAIS - LOC. SANTA ELISA ")</f>
      </c>
      <c r="C180" s="4" t="inlineStr">
        <is>
          <t>Vendido</t>
        </is>
      </c>
      <c r="D180" s="4" t="inlineStr">
        <is>
          <t>4</t>
        </is>
      </c>
      <c r="E180" s="5" t="inlineStr">
        <is>
          <t>1.750,00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=HYPERLINK("https://www.leilaoonline.com.br/lote/detalhe/308862", "36138")</f>
      </c>
      <c r="B181" s="4" t="s">
        <f>=HYPERLINK("https://www.leilaoonline.com.br/lote/detalhe/308862", "TRATOR CASE MAGNUM 260; ANO 2017. - FR10748. - PATIO PRODUÇÃO - LOC. SANTA ELISA ")</f>
      </c>
      <c r="C181" s="4" t="inlineStr">
        <is>
          <t>Vendido</t>
        </is>
      </c>
      <c r="D181" s="4" t="inlineStr">
        <is>
          <t>34</t>
        </is>
      </c>
      <c r="E181" s="5" t="inlineStr">
        <is>
          <t>129.000,00</t>
        </is>
      </c>
      <c r="F181" s="4" t="inlineStr">
        <is>
          <t>1500.00</t>
        </is>
      </c>
    </row>
    <row collapsed="false" customFormat="false" customHeight="false" hidden="false" ht="12.1" outlineLevel="0" r="182">
      <c r="A182" s="5" t="s">
        <f>=HYPERLINK("https://www.leilaoonline.com.br/lote/detalhe/308860", "36139")</f>
      </c>
      <c r="B182" s="4" t="s">
        <f>=HYPERLINK("https://www.leilaoonline.com.br/lote/detalhe/308860", "TRATOR CASE III MAGNUM 260; ANO 2017. - FR50959. - PÁTIO PRODUÇÃO - LOC. SANTA ELISA")</f>
      </c>
      <c r="C182" s="4" t="inlineStr">
        <is>
          <t>Vendido</t>
        </is>
      </c>
      <c r="D182" s="4" t="inlineStr">
        <is>
          <t>6</t>
        </is>
      </c>
      <c r="E182" s="5" t="inlineStr">
        <is>
          <t>71.500,00</t>
        </is>
      </c>
      <c r="F182" s="4" t="inlineStr">
        <is>
          <t>2500.00</t>
        </is>
      </c>
    </row>
    <row collapsed="false" customFormat="false" customHeight="false" hidden="false" ht="12.1" outlineLevel="0" r="183">
      <c r="A183" s="5" t="s">
        <f>=HYPERLINK("https://www.leilaoonline.com.br/lote/detalhe/308870", "36140")</f>
      </c>
      <c r="B183" s="4" t="s">
        <f>=HYPERLINK("https://www.leilaoonline.com.br/lote/detalhe/308870", "IMPLEMENTO AGRÍCOLA CARDEROL; ANO 2004. - FR17126. - PATIO PRODUÇÃO- LOC. SANTA ELISA 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=HYPERLINK("https://www.leilaoonline.com.br/lote/detalhe/308878", "36141")</f>
      </c>
      <c r="B184" s="4" t="s">
        <f>=HYPERLINK("https://www.leilaoonline.com.br/lote/detalhe/308878", "TRATOR CASE PUMA 215; ANO 2016. - FR11802275. - PÁTIO CARRETA - LOC. SANTA ELISA")</f>
      </c>
      <c r="C184" s="4" t="inlineStr">
        <is>
          <t>Vendido</t>
        </is>
      </c>
      <c r="D184" s="4" t="inlineStr">
        <is>
          <t>44</t>
        </is>
      </c>
      <c r="E184" s="5" t="inlineStr">
        <is>
          <t>73.000,00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=HYPERLINK("https://www.leilaoonline.com.br/lote/detalhe/308866", "36142")</f>
      </c>
      <c r="B185" s="4" t="s">
        <f>=HYPERLINK("https://www.leilaoonline.com.br/lote/detalhe/308866", "CAMINHÃO VW/15.190 WORKER; ANO 2014/2014; BRANCA; (OFICINA). - FR119981. - PATIO CARRETA- LOC. SANTA ELISA ")</f>
      </c>
      <c r="C185" s="4" t="inlineStr">
        <is>
          <t>Vendido</t>
        </is>
      </c>
      <c r="D185" s="4" t="inlineStr">
        <is>
          <t>67</t>
        </is>
      </c>
      <c r="E185" s="5" t="inlineStr">
        <is>
          <t>96.000,00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=HYPERLINK("https://www.leilaoonline.com.br/lote/detalhe/308867", "36143")</f>
      </c>
      <c r="B186" s="4" t="s">
        <f>=HYPERLINK("https://www.leilaoonline.com.br/lote/detalhe/308867", "REBOQUE RANDONSP RQ CA; ANO 2012/2012; AZUL. - FR121515. - PATIO CARRETA - LOC. SANTA ELISA ")</f>
      </c>
      <c r="C186" s="4" t="inlineStr">
        <is>
          <t>Não vendido</t>
        </is>
      </c>
      <c r="D186" s="4" t="inlineStr">
        <is>
          <t>39</t>
        </is>
      </c>
      <c r="E186" s="5" t="inlineStr">
        <is>
          <t>66.000,00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=HYPERLINK("https://www.leilaoonline.com.br/lote/detalhe/308861", "36144")</f>
      </c>
      <c r="B187" s="4" t="s">
        <f>=HYPERLINK("https://www.leilaoonline.com.br/lote/detalhe/308861", "DOLLY USICAMP; ANO 2019. - FR36216. - (VENDA SEM DOCUMENTO) - (PATIO CARRETA) - LOC. SANTA ELISA")</f>
      </c>
      <c r="C187" s="4" t="inlineStr">
        <is>
          <t>Não vendido</t>
        </is>
      </c>
      <c r="D187" s="4" t="inlineStr">
        <is>
          <t>11</t>
        </is>
      </c>
      <c r="E187" s="5" t="inlineStr">
        <is>
          <t>13.750,00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=HYPERLINK("https://www.leilaoonline.com.br/lote/detalhe/308879", "36145")</f>
      </c>
      <c r="B188" s="4" t="s">
        <f>=HYPERLINK("https://www.leilaoonline.com.br/lote/detalhe/308879", "DOLLY USICAMP; ANO 2008. - FR56904. - PÁTIO CARRETA - LOC. SANTA ELISA ")</f>
      </c>
      <c r="C188" s="4" t="inlineStr">
        <is>
          <t>Vendido</t>
        </is>
      </c>
      <c r="D188" s="4" t="inlineStr">
        <is>
          <t>11</t>
        </is>
      </c>
      <c r="E188" s="5" t="inlineStr">
        <is>
          <t>6.500,00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=HYPERLINK("https://www.leilaoonline.com.br/lote/detalhe/308869", "36147")</f>
      </c>
      <c r="B189" s="4" t="s">
        <f>=HYPERLINK("https://www.leilaoonline.com.br/lote/detalhe/308869", "COLHEDORA CASE A 8810 1L - ANO 2018 - FR9002605. - PATIO CARRETA - LOC. SANTA ELISA ")</f>
      </c>
      <c r="C189" s="4" t="inlineStr">
        <is>
          <t>Não vendido</t>
        </is>
      </c>
      <c r="D189" s="4" t="inlineStr">
        <is>
          <t>27</t>
        </is>
      </c>
      <c r="E189" s="5" t="inlineStr">
        <is>
          <t>98.500,00</t>
        </is>
      </c>
      <c r="F189" s="4" t="inlineStr">
        <is>
          <t>2500.00</t>
        </is>
      </c>
    </row>
    <row collapsed="false" customFormat="false" customHeight="false" hidden="false" ht="12.1" outlineLevel="0" r="190">
      <c r="A190" s="5" t="s">
        <f>=HYPERLINK("https://www.leilaoonline.com.br/lote/detalhe/308868", "36148")</f>
      </c>
      <c r="B190" s="4" t="s">
        <f>=HYPERLINK("https://www.leilaoonline.com.br/lote/detalhe/308868", "CAMINHÃO M.BENZ/2423 K; ANO 2001/2001; BRANCA; (VENDA APENAS PARA COMPRADORES DO ESTADO DE SÃO PAULO). - FR1001003. - PATIO CARRETA - LOC. SANTA ELISA ")</f>
      </c>
      <c r="C190" s="4" t="inlineStr">
        <is>
          <t>Não vendido</t>
        </is>
      </c>
      <c r="D190" s="4" t="inlineStr">
        <is>
          <t>57</t>
        </is>
      </c>
      <c r="E190" s="5" t="inlineStr">
        <is>
          <t>76.000,00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=HYPERLINK("https://www.leilaoonline.com.br/lote/detalhe/308840", "36149")</f>
      </c>
      <c r="B191" s="4" t="s">
        <f>=HYPERLINK("https://www.leilaoonline.com.br/lote/detalhe/308840", "CAMINHÃO VW/31.330 CRC 6X4; ANO 2014/2015; BRANCA; (CARROCERIA TRANSBORDO). - FR120030 / FR123754. - DESINVESTIMENTO - LOC. VALE DO ROSÁRIO ")</f>
      </c>
      <c r="C191" s="4" t="inlineStr">
        <is>
          <t>Vendido</t>
        </is>
      </c>
      <c r="D191" s="4" t="inlineStr">
        <is>
          <t>78</t>
        </is>
      </c>
      <c r="E191" s="5" t="inlineStr">
        <is>
          <t>164.500,00</t>
        </is>
      </c>
      <c r="F191" s="4" t="inlineStr">
        <is>
          <t>1500.00</t>
        </is>
      </c>
    </row>
    <row collapsed="false" customFormat="false" customHeight="false" hidden="false" ht="12.1" outlineLevel="0" r="192">
      <c r="A192" s="5" t="s">
        <f>=HYPERLINK("https://www.leilaoonline.com.br/lote/detalhe/308841", "36150")</f>
      </c>
      <c r="B192" s="4" t="s">
        <f>=HYPERLINK("https://www.leilaoonline.com.br/lote/detalhe/308841", "PLANTADORA AUTOMÁTICA DMB; ANO 2013. - FR11003806. - DESINVESTIMENTO - LOC. VALE DO ROSÁRIO ")</f>
      </c>
      <c r="C192" s="4" t="inlineStr">
        <is>
          <t>Vendido</t>
        </is>
      </c>
      <c r="D192" s="4" t="inlineStr">
        <is>
          <t>27</t>
        </is>
      </c>
      <c r="E192" s="5" t="inlineStr">
        <is>
          <t>36.000,00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=HYPERLINK("https://www.leilaoonline.com.br/lote/detalhe/308842", "36151")</f>
      </c>
      <c r="B193" s="4" t="s">
        <f>=HYPERLINK("https://www.leilaoonline.com.br/lote/detalhe/308842", "PEÇAS OFICINA AUTOMOTIVA. - N/E. - DESINVESTIMENTO - LOC. VALE DO ROSÁRIO ")</f>
      </c>
      <c r="C193" s="4" t="inlineStr">
        <is>
          <t>Vendido</t>
        </is>
      </c>
      <c r="D193" s="4" t="inlineStr">
        <is>
          <t>5</t>
        </is>
      </c>
      <c r="E193" s="5" t="inlineStr">
        <is>
          <t>2.000,00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=HYPERLINK("https://www.leilaoonline.com.br/lote/detalhe/308843", "36152")</f>
      </c>
      <c r="B194" s="4" t="s">
        <f>=HYPERLINK("https://www.leilaoonline.com.br/lote/detalhe/308843", "PEÇAS MOTOR INDUSTRIA . - N/E. - DESINVESTIMENTO - LOC.VALE DO ROSÁRIO ")</f>
      </c>
      <c r="C194" s="4" t="inlineStr">
        <is>
          <t>Vendido</t>
        </is>
      </c>
      <c r="D194" s="4" t="inlineStr">
        <is>
          <t>17</t>
        </is>
      </c>
      <c r="E194" s="5" t="inlineStr">
        <is>
          <t>5.250,00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=HYPERLINK("https://www.leilaoonline.com.br/lote/detalhe/308837", "36154")</f>
      </c>
      <c r="B195" s="4" t="s">
        <f>=HYPERLINK("https://www.leilaoonline.com.br/lote/detalhe/308837", "COLHEDORA CASE III; ANO 2017. - FR11002197. - DESINVESTIMENTO - LOC. VALE DO ROSÁRIO ")</f>
      </c>
      <c r="C195" s="4" t="inlineStr">
        <is>
          <t>Vendido</t>
        </is>
      </c>
      <c r="D195" s="4" t="inlineStr">
        <is>
          <t>46</t>
        </is>
      </c>
      <c r="E195" s="5" t="inlineStr">
        <is>
          <t>76.000,00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=HYPERLINK("https://www.leilaoonline.com.br/lote/detalhe/308845", "36156")</f>
      </c>
      <c r="B196" s="4" t="s">
        <f>=HYPERLINK("https://www.leilaoonline.com.br/lote/detalhe/308845", "SUBSOLADOR; ANO 1999. - FR11003338. - DESINVESTIMENTO - LOC. VALE DO ROSÁRIO ")</f>
      </c>
      <c r="C196" s="4" t="inlineStr">
        <is>
          <t>Vendido</t>
        </is>
      </c>
      <c r="D196" s="4" t="inlineStr">
        <is>
          <t>47</t>
        </is>
      </c>
      <c r="E196" s="5" t="inlineStr">
        <is>
          <t>17.750,00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=HYPERLINK("https://www.leilaoonline.com.br/lote/detalhe/308846", "36159")</f>
      </c>
      <c r="B197" s="4" t="s">
        <f>=HYPERLINK("https://www.leilaoonline.com.br/lote/detalhe/308846", "COLHEDORA CASE III; ANO 2017. - FR11002198. - DESINVESTIMENTO - LOC. VALE DO ROSÁRIO ")</f>
      </c>
      <c r="C197" s="4" t="inlineStr">
        <is>
          <t>Vendido</t>
        </is>
      </c>
      <c r="D197" s="4" t="inlineStr">
        <is>
          <t>53</t>
        </is>
      </c>
      <c r="E197" s="5" t="inlineStr">
        <is>
          <t>91.000,00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=HYPERLINK("https://www.leilaoonline.com.br/lote/detalhe/308839", "36160")</f>
      </c>
      <c r="B198" s="4" t="s">
        <f>=HYPERLINK("https://www.leilaoonline.com.br/lote/detalhe/308839", "CARROCEIRA TANQUE AZUL GASCOM; SÉRIE 98822. - DESINVESTIMENTO - LOC. VALE DO ROSÁRIO ")</f>
      </c>
      <c r="C198" s="4" t="inlineStr">
        <is>
          <t>Vendido</t>
        </is>
      </c>
      <c r="D198" s="4" t="inlineStr">
        <is>
          <t>15</t>
        </is>
      </c>
      <c r="E198" s="5" t="inlineStr">
        <is>
          <t>19.000,00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=HYPERLINK("https://www.leilaoonline.com.br/lote/detalhe/308838", "36161")</f>
      </c>
      <c r="B199" s="4" t="s">
        <f>=HYPERLINK("https://www.leilaoonline.com.br/lote/detalhe/308838", "CARROCERIA TANQUE CALDA PRONTA. - SÉRIE 27401. - DESINVESTIMENTO - LOC. VALE DO ROSÁRIO ")</f>
      </c>
      <c r="C199" s="4" t="inlineStr">
        <is>
          <t>Vendido</t>
        </is>
      </c>
      <c r="D199" s="4" t="inlineStr">
        <is>
          <t>22</t>
        </is>
      </c>
      <c r="E199" s="5" t="inlineStr">
        <is>
          <t>26.000,00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=HYPERLINK("https://www.leilaoonline.com.br/lote/detalhe/308847", "36162")</f>
      </c>
      <c r="B200" s="4" t="s">
        <f>=HYPERLINK("https://www.leilaoonline.com.br/lote/detalhe/308847", "TRANSBORDO S. IZABEL TRIDEM 13T; ANO 2013. - FR11003722. - PÁTIO 2 PROX. ARMAZÉM 11 - LOC. VALE DO ROSÁRIO ")</f>
      </c>
      <c r="C200" s="4" t="inlineStr">
        <is>
          <t>Não vendido</t>
        </is>
      </c>
      <c r="D200" s="4" t="inlineStr">
        <is>
          <t>6</t>
        </is>
      </c>
      <c r="E200" s="5" t="inlineStr">
        <is>
          <t>16.000,00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=HYPERLINK("https://www.leilaoonline.com.br/lote/detalhe/308848", "36163")</f>
      </c>
      <c r="B201" s="4" t="s">
        <f>=HYPERLINK("https://www.leilaoonline.com.br/lote/detalhe/308848", "TRANSBORDO S. IZABEL TRIDEM 13T; ANO 2013. - FR11003692. - PÁTIO 2 PROX. ARMAZÉM 11 - LOC. VALE DO ROSÁRIO ")</f>
      </c>
      <c r="C201" s="4" t="inlineStr">
        <is>
          <t>Não vendido</t>
        </is>
      </c>
      <c r="D201" s="4" t="inlineStr">
        <is>
          <t>8</t>
        </is>
      </c>
      <c r="E201" s="5" t="inlineStr">
        <is>
          <t>17.000,00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=HYPERLINK("https://www.leilaoonline.com.br/lote/detalhe/308850", "36164")</f>
      </c>
      <c r="B202" s="4" t="s">
        <f>=HYPERLINK("https://www.leilaoonline.com.br/lote/detalhe/308850", "TRANSBORDO S. IZABEL TRIDEM 13T; ANO 2013. - FR11003714. - PÁTIO 2 PROX. AO ARMAZÉN 11 - LOC. VALE DO ROSÁRIO ")</f>
      </c>
      <c r="C202" s="4" t="inlineStr">
        <is>
          <t>Vendido</t>
        </is>
      </c>
      <c r="D202" s="4" t="inlineStr">
        <is>
          <t>6</t>
        </is>
      </c>
      <c r="E202" s="5" t="inlineStr">
        <is>
          <t>16.000,00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=HYPERLINK("https://www.leilaoonline.com.br/lote/detalhe/308851", "36165")</f>
      </c>
      <c r="B203" s="4" t="s">
        <f>=HYPERLINK("https://www.leilaoonline.com.br/lote/detalhe/308851", "TRANSBORDO S. IZABEL TRIDEM 13T; ANO 2013. - FR11003710. - PÁTIO 2 PROX. AO ARMAZÉN 11 - LOC. VALE DO ROSÁRIO ")</f>
      </c>
      <c r="C203" s="4" t="inlineStr">
        <is>
          <t>Não vendido</t>
        </is>
      </c>
      <c r="D203" s="4" t="inlineStr">
        <is>
          <t>9</t>
        </is>
      </c>
      <c r="E203" s="5" t="inlineStr">
        <is>
          <t>18.000,00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=HYPERLINK("https://www.leilaoonline.com.br/lote/detalhe/308852", "36166")</f>
      </c>
      <c r="B204" s="4" t="s">
        <f>=HYPERLINK("https://www.leilaoonline.com.br/lote/detalhe/308852", "TRANSBORDO S. IZABEL TRIDEM 13T; ANO 2013. - FR11003694. - PÁTIO 2 PROX. AO ARMAZÉN 11 - LOC. VALE DO ROSÁRIO 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15.000,00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=HYPERLINK("https://www.leilaoonline.com.br/lote/detalhe/308853", "36167")</f>
      </c>
      <c r="B205" s="4" t="s">
        <f>=HYPERLINK("https://www.leilaoonline.com.br/lote/detalhe/308853", "TRANSBORDO S. IZABEL TRIDEM 13T; ANO 2013. - FR11003687. - PÁTIO 2 PROX. AO ARMAZÉN 11 - LOC. VALE DO ROSÁRIO ")</f>
      </c>
      <c r="C205" s="4" t="inlineStr">
        <is>
          <t>Não vendido</t>
        </is>
      </c>
      <c r="D205" s="4" t="inlineStr">
        <is>
          <t>3</t>
        </is>
      </c>
      <c r="E205" s="5" t="inlineStr">
        <is>
          <t>12.000,00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=HYPERLINK("https://www.leilaoonline.com.br/lote/detalhe/308854", "36168")</f>
      </c>
      <c r="B206" s="4" t="s">
        <f>=HYPERLINK("https://www.leilaoonline.com.br/lote/detalhe/308854", "TRANSBORDO S. IZABEL TRIDEM 13T; ANO 2013. - FR11003732. - PÁTIO 2 PROX. AO ARMAZÉN 11 - LOC. VALE DO ROSÁRIO ")</f>
      </c>
      <c r="C206" s="4" t="inlineStr">
        <is>
          <t>Não vendido</t>
        </is>
      </c>
      <c r="D206" s="4" t="inlineStr">
        <is>
          <t>9</t>
        </is>
      </c>
      <c r="E206" s="5" t="inlineStr">
        <is>
          <t>18.000,00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=HYPERLINK("https://www.leilaoonline.com.br/lote/detalhe/308855", "36169")</f>
      </c>
      <c r="B207" s="4" t="s">
        <f>=HYPERLINK("https://www.leilaoonline.com.br/lote/detalhe/308855", "TRANSBORDO S. IZABEL TRIDEM 13T; ANO 2013. - FR11003732. - PÁTIO 2 PROX. AO ARMAZÉN 11 - LOC. VALE DO ROSÁRIO ")</f>
      </c>
      <c r="C207" s="4" t="inlineStr">
        <is>
          <t>Não vendido</t>
        </is>
      </c>
      <c r="D207" s="4" t="inlineStr">
        <is>
          <t>4</t>
        </is>
      </c>
      <c r="E207" s="5" t="inlineStr">
        <is>
          <t>13.000,00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=HYPERLINK("https://www.leilaoonline.com.br/lote/detalhe/308856", "36170")</f>
      </c>
      <c r="B208" s="4" t="s">
        <f>=HYPERLINK("https://www.leilaoonline.com.br/lote/detalhe/308856", "TRANSBORDO S. IZABEL TRIDEM 13T; ANO 2013. - FR11003704. - PÁTIO 2 PROX. AO ARMAZÉN 11 - LOC. VALE DO ROSÁRIO ")</f>
      </c>
      <c r="C208" s="4" t="inlineStr">
        <is>
          <t>Vendido</t>
        </is>
      </c>
      <c r="D208" s="4" t="inlineStr">
        <is>
          <t>7</t>
        </is>
      </c>
      <c r="E208" s="5" t="inlineStr">
        <is>
          <t>16.000,00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=HYPERLINK("https://www.leilaoonline.com.br/lote/detalhe/308857", "36171")</f>
      </c>
      <c r="B209" s="4" t="s">
        <f>=HYPERLINK("https://www.leilaoonline.com.br/lote/detalhe/308857", "TRANSBORDO S. IZABEL TRIDEM 13T; ANO 2013. - FR11003043. - PÁTIO 2 PROX. AO ARMAZÉN 11 - LOC. VALE DO ROSÁRIO ")</f>
      </c>
      <c r="C209" s="4" t="inlineStr">
        <is>
          <t>Vendido</t>
        </is>
      </c>
      <c r="D209" s="4" t="inlineStr">
        <is>
          <t>7</t>
        </is>
      </c>
      <c r="E209" s="5" t="inlineStr">
        <is>
          <t>16.000,00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=HYPERLINK("https://www.leilaoonline.com.br/lote/detalhe/308881", "36181")</f>
      </c>
      <c r="B210" s="4" t="s">
        <f>=HYPERLINK("https://www.leilaoonline.com.br/lote/detalhe/308881", "CAMINHÃO VW/15.180 EURO3 WORKER; ANO 2010/2010; BRANCA; (BAÚ). - FR92143. - PÁTIO 3 FUNDAÇÃO - LOC. JUNQUEIRA")</f>
      </c>
      <c r="C210" s="4" t="inlineStr">
        <is>
          <t>Vendido</t>
        </is>
      </c>
      <c r="D210" s="4" t="inlineStr">
        <is>
          <t>52</t>
        </is>
      </c>
      <c r="E210" s="5" t="inlineStr">
        <is>
          <t>76.000,00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=HYPERLINK("https://www.leilaoonline.com.br/lote/detalhe/308887", "36182")</f>
      </c>
      <c r="B211" s="4" t="s">
        <f>=HYPERLINK("https://www.leilaoonline.com.br/lote/detalhe/308887", "CAMINHÃO VW/15.180 EURO3 WORKER; ANO 2011/2012; BRANCA; (MUNCK). - FR92150. - (VENDA APENAS PARA COMPRADORES DO ESTADO DE SÃO PAULO) - PÁTIO 2 FUNDAÇÃO - LOC. JUNQUEIRA ")</f>
      </c>
      <c r="C211" s="4" t="inlineStr">
        <is>
          <t>Vendido</t>
        </is>
      </c>
      <c r="D211" s="4" t="inlineStr">
        <is>
          <t>63</t>
        </is>
      </c>
      <c r="E211" s="5" t="inlineStr">
        <is>
          <t>105.000,00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=HYPERLINK("https://www.leilaoonline.com.br/lote/detalhe/308886", "36186")</f>
      </c>
      <c r="B212" s="4" t="s">
        <f>=HYPERLINK("https://www.leilaoonline.com.br/lote/detalhe/308886", "TRATOR SUCATEADO; ANO 2000. - FR93011. - PÁTIO 3 FUNDAÇÃO - LOC. JUNQUEIRA")</f>
      </c>
      <c r="C212" s="4" t="inlineStr">
        <is>
          <t>Vendido</t>
        </is>
      </c>
      <c r="D212" s="4" t="inlineStr">
        <is>
          <t>35</t>
        </is>
      </c>
      <c r="E212" s="5" t="inlineStr">
        <is>
          <t>44.000,00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=HYPERLINK("https://www.leilaoonline.com.br/lote/detalhe/308885", "36187")</f>
      </c>
      <c r="B213" s="4" t="s">
        <f>=HYPERLINK("https://www.leilaoonline.com.br/lote/detalhe/308885", "TRATOR SUCATEADO; ANO 2000. - FR93025. - PÁTIO 3 FUNDAÇÃO - LOC. JUNQUEIRA ")</f>
      </c>
      <c r="C213" s="4" t="inlineStr">
        <is>
          <t>Não vendido</t>
        </is>
      </c>
      <c r="D213" s="4" t="inlineStr">
        <is>
          <t>20</t>
        </is>
      </c>
      <c r="E213" s="5" t="inlineStr">
        <is>
          <t>29.000,00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=HYPERLINK("https://www.leilaoonline.com.br/lote/detalhe/308880", "36188")</f>
      </c>
      <c r="B214" s="4" t="s">
        <f>=HYPERLINK("https://www.leilaoonline.com.br/lote/detalhe/308880", "CAMINHÃO M.BENZ/L 1113; ANO 1986/1986; BRANCA; (BAÚ OFICINA). - FR119615. - PÁTIO 3 FUNDAÇÃO - LOC. JUNQUEIRA")</f>
      </c>
      <c r="C214" s="4" t="inlineStr">
        <is>
          <t>Vendido</t>
        </is>
      </c>
      <c r="D214" s="4" t="inlineStr">
        <is>
          <t>17</t>
        </is>
      </c>
      <c r="E214" s="5" t="inlineStr">
        <is>
          <t>21.000,00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=HYPERLINK("https://www.leilaoonline.com.br/lote/detalhe/308883", "36189")</f>
      </c>
      <c r="B215" s="4" t="s">
        <f>=HYPERLINK("https://www.leilaoonline.com.br/lote/detalhe/308883", "CAMINHÃO M.BENZ/L 2220; ANO 1987/1987; AZUL. - FR92136. - PÁTIO 3 FUNDAÇÃO - LOC. JUNQUEIRA")</f>
      </c>
      <c r="C215" s="4" t="inlineStr">
        <is>
          <t>Vendido</t>
        </is>
      </c>
      <c r="D215" s="4" t="inlineStr">
        <is>
          <t>33</t>
        </is>
      </c>
      <c r="E215" s="5" t="inlineStr">
        <is>
          <t>37.000,00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=HYPERLINK("https://www.leilaoonline.com.br/lote/detalhe/309013", "36191")</f>
      </c>
      <c r="B216" s="4" t="s">
        <f>=HYPERLINK("https://www.leilaoonline.com.br/lote/detalhe/309013", "CAMINHÃO VW/13.150; ANO 2005/2005; BRANCA; (OFICINA) - (VENDA SOMENTE PARA COMPRADORES DO ESTADO DE SÃO PAULO) - FR11001061. - LOC. VALE DO ROSÁRIO ")</f>
      </c>
      <c r="C216" s="4" t="inlineStr">
        <is>
          <t>Vendido</t>
        </is>
      </c>
      <c r="D216" s="4" t="inlineStr">
        <is>
          <t>25</t>
        </is>
      </c>
      <c r="E216" s="5" t="inlineStr">
        <is>
          <t>44.000,00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=HYPERLINK("https://www.leilaoonline.com.br/lote/detalhe/309633", "36192")</f>
      </c>
      <c r="B217" s="4" t="s">
        <f>=HYPERLINK("https://www.leilaoonline.com.br/lote/detalhe/309633", "CARROCERIA BAÚ GASCOM; ANO 2011. - N/A. -SÉRIE 22498. - LOC. VALE DO ROSÁRIO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3.500,00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=HYPERLINK("https://www.leilaoonline.com.br/lote/detalhe/309634", "36193")</f>
      </c>
      <c r="B218" s="4" t="s">
        <f>=HYPERLINK("https://www.leilaoonline.com.br/lote/detalhe/309634", "CARROCERIA BAÚ GASCOM. - N/E; PT.21017. - LOC. VALE DO ROSÁRIO 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2.500,00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=HYPERLINK("https://www.leilaoonline.com.br/lote/detalhe/309635", "36194")</f>
      </c>
      <c r="B219" s="4" t="s">
        <f>=HYPERLINK("https://www.leilaoonline.com.br/lote/detalhe/309635", "CARROCERIA BAÚ GASCOM E COMPRESSOR CSV 20 SCHULZ; ANO 2015; SÉRIE 35012. - LOC. VALE DO ROSÁRIO 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6.500,00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=HYPERLINK("https://www.leilaoonline.com.br/lote/detalhe/309636", "36195")</f>
      </c>
      <c r="B220" s="4" t="s">
        <f>=HYPERLINK("https://www.leilaoonline.com.br/lote/detalhe/309636", "CARROCERIA BAÚ GASCOM. - N/E. - LOC. VALE DO ROSÁRIO 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2.500,00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=HYPERLINK("https://www.leilaoonline.com.br/lote/detalhe/309637", "36196")</f>
      </c>
      <c r="B221" s="4" t="s">
        <f>=HYPERLINK("https://www.leilaoonline.com.br/lote/detalhe/309637", "MUNCK FACCHINI F-17; ANO 2016. - SÉRIE SP7FN116F17000012. - LOC. VALE DO ROSÁRIO ")</f>
      </c>
      <c r="C221" s="4" t="inlineStr">
        <is>
          <t>Vendido</t>
        </is>
      </c>
      <c r="D221" s="4" t="inlineStr">
        <is>
          <t>44</t>
        </is>
      </c>
      <c r="E221" s="5" t="inlineStr">
        <is>
          <t>58.000,00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=HYPERLINK("https://www.leilaoonline.com.br/lote/detalhe/309638", "36197")</f>
      </c>
      <c r="B222" s="4" t="s">
        <f>=HYPERLINK("https://www.leilaoonline.com.br/lote/detalhe/309638", "CARROCERIA BAÚ GASCOM; ANO 2012. - SÉRIE 25408. - LOC. VALE DO ROSÁRIO 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2.500,00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=HYPERLINK("https://www.leilaoonline.com.br/lote/detalhe/308864", "36610")</f>
      </c>
      <c r="B223" s="4" t="s">
        <f>=HYPERLINK("https://www.leilaoonline.com.br/lote/detalhe/308864", "CARRETA ABRIGO; ANO 2016. - FR14003645. - PÁTIO CARRETA- LOC. SANTA ELISA ")</f>
      </c>
      <c r="C223" s="4" t="inlineStr">
        <is>
          <t>Não vendido</t>
        </is>
      </c>
      <c r="D223" s="4" t="inlineStr">
        <is>
          <t>28</t>
        </is>
      </c>
      <c r="E223" s="5" t="inlineStr">
        <is>
          <t>16.000,00</t>
        </is>
      </c>
      <c r="F2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2026-06-18T18:18:26.00Z</dcterms:created>
  <dc:creator>Tellks Tecnologia</dc:creator>
  <cp:revision>0</cp:revision>
</cp:coreProperties>
</file>