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126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Hilux 13 • S10 14 • Iveco CityClass • Lancha • Implem. • Compressor de Ar • Portões • Outr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12/03/2026 11:30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=HYPERLINK("https://www.leilaoonline.com.br/lote/detalhe/322330", "005")</f>
      </c>
      <c r="B11" s="4" t="s">
        <f>=HYPERLINK("https://www.leilaoonline.com.br/lote/detalhe/322330", "CAMINHÃO FORD/F4000; ANO 1977/1977; COR AZUL; COMB. DIESEL; C/ PRANCHA ")</f>
      </c>
      <c r="C11" s="4" t="inlineStr">
        <is>
          <t>Não vendido</t>
        </is>
      </c>
      <c r="D11" s="4" t="inlineStr">
        <is>
          <t>8</t>
        </is>
      </c>
      <c r="E11" s="5" t="inlineStr">
        <is>
          <t>38.750,00</t>
        </is>
      </c>
      <c r="F11" s="4" t="inlineStr">
        <is>
          <t>1250.00</t>
        </is>
      </c>
    </row>
    <row collapsed="false" customFormat="false" customHeight="false" hidden="false" ht="12.1" outlineLevel="0" r="12">
      <c r="A12" s="5" t="s">
        <f>=HYPERLINK("https://www.leilaoonline.com.br/lote/detalhe/323977", "006")</f>
      </c>
      <c r="B12" s="4" t="s">
        <f>=HYPERLINK("https://www.leilaoonline.com.br/lote/detalhe/323977", "ASA DELTA PARA GUINCHO 3/4")</f>
      </c>
      <c r="C12" s="4" t="inlineStr">
        <is>
          <t>Não vendido</t>
        </is>
      </c>
      <c r="D12" s="4" t="inlineStr">
        <is>
          <t>3</t>
        </is>
      </c>
      <c r="E12" s="5" t="inlineStr">
        <is>
          <t>4.500,00</t>
        </is>
      </c>
      <c r="F12" s="4" t="inlineStr">
        <is>
          <t>500.00</t>
        </is>
      </c>
    </row>
    <row collapsed="false" customFormat="false" customHeight="false" hidden="false" ht="12.1" outlineLevel="0" r="13">
      <c r="A13" s="5" t="s">
        <f>=HYPERLINK("https://www.leilaoonline.com.br/lote/detalhe/322328", "010")</f>
      </c>
      <c r="B13" s="4" t="s">
        <f>=HYPERLINK("https://www.leilaoonline.com.br/lote/detalhe/322328", "veja o vídeo!! CAMINHÃO GM/CHEVROLET C40; ANO 1990; COR BRANCA; COMB. DIESEL - FUNCIONANDO")</f>
      </c>
      <c r="C13" s="4" t="inlineStr">
        <is>
          <t>Não vendido</t>
        </is>
      </c>
      <c r="D13" s="4" t="inlineStr">
        <is>
          <t>31</t>
        </is>
      </c>
      <c r="E13" s="5" t="inlineStr">
        <is>
          <t>64.750,00</t>
        </is>
      </c>
      <c r="F13" s="4" t="inlineStr">
        <is>
          <t>250.00</t>
        </is>
      </c>
    </row>
    <row collapsed="false" customFormat="false" customHeight="false" hidden="false" ht="12.1" outlineLevel="0" r="14">
      <c r="A14" s="5" t="s">
        <f>=HYPERLINK("https://www.leilaoonline.com.br/lote/detalhe/322333", "015")</f>
      </c>
      <c r="B14" s="4" t="s">
        <f>=HYPERLINK("https://www.leilaoonline.com.br/lote/detalhe/322333", "CAMINHÃO I/JMC N900 CONVAY; 2011/2011; BRANCA; DIESEL - FUNCIONANDO")</f>
      </c>
      <c r="C14" s="4" t="inlineStr">
        <is>
          <t>Não vendido</t>
        </is>
      </c>
      <c r="D14" s="4" t="inlineStr">
        <is>
          <t>13</t>
        </is>
      </c>
      <c r="E14" s="5" t="inlineStr">
        <is>
          <t>51.000,00</t>
        </is>
      </c>
      <c r="F14" s="4" t="inlineStr">
        <is>
          <t>1250.00</t>
        </is>
      </c>
    </row>
    <row collapsed="false" customFormat="false" customHeight="false" hidden="false" ht="12.1" outlineLevel="0" r="15">
      <c r="A15" s="5" t="s">
        <f>=HYPERLINK("https://www.leilaoonline.com.br/lote/detalhe/322332", "020")</f>
      </c>
      <c r="B15" s="4" t="s">
        <f>=HYPERLINK("https://www.leilaoonline.com.br/lote/detalhe/322332", "veja o vídeo!! I/TOYOTA HILUX CD4X2 SR; 2013/2013; PRETA; ALCO./GASOL. - FUNCIONANDO")</f>
      </c>
      <c r="C15" s="4" t="inlineStr">
        <is>
          <t>Não vendido</t>
        </is>
      </c>
      <c r="D15" s="4" t="inlineStr">
        <is>
          <t>0</t>
        </is>
      </c>
      <c r="E15" s="5" t="inlineStr">
        <is>
          <t>35.000,00</t>
        </is>
      </c>
      <c r="F15" s="4" t="inlineStr">
        <is>
          <t>1250.00</t>
        </is>
      </c>
    </row>
    <row collapsed="false" customFormat="false" customHeight="false" hidden="false" ht="12.1" outlineLevel="0" r="16">
      <c r="A16" s="5" t="s">
        <f>=HYPERLINK("https://www.leilaoonline.com.br/lote/detalhe/322329", "025")</f>
      </c>
      <c r="B16" s="4" t="s">
        <f>=HYPERLINK("https://www.leilaoonline.com.br/lote/detalhe/322329", "veja o vídeo!! CHEVROLET/S10 LT DD4A; 2014/2014; PRATA; DIESEL - FUNCIONANDO")</f>
      </c>
      <c r="C16" s="4" t="inlineStr">
        <is>
          <t>Não vendido</t>
        </is>
      </c>
      <c r="D16" s="4" t="inlineStr">
        <is>
          <t>1</t>
        </is>
      </c>
      <c r="E16" s="5" t="inlineStr">
        <is>
          <t>30.000,00</t>
        </is>
      </c>
      <c r="F16" s="4" t="inlineStr">
        <is>
          <t>1250.00</t>
        </is>
      </c>
    </row>
    <row collapsed="false" customFormat="false" customHeight="false" hidden="false" ht="12.1" outlineLevel="0" r="17">
      <c r="A17" s="5" t="s">
        <f>=HYPERLINK("https://www.leilaoonline.com.br/lote/detalhe/322331", "030")</f>
      </c>
      <c r="B17" s="4" t="s">
        <f>=HYPERLINK("https://www.leilaoonline.com.br/lote/detalhe/322331", "veja o vídeo!! ÔNIBUS IVECO/CITYCLASS 70C17; 2015/2015; AMARELA; DIESEL - FUNCIONANDO")</f>
      </c>
      <c r="C17" s="4" t="inlineStr">
        <is>
          <t>Vendido</t>
        </is>
      </c>
      <c r="D17" s="4" t="inlineStr">
        <is>
          <t>43</t>
        </is>
      </c>
      <c r="E17" s="5" t="inlineStr">
        <is>
          <t>82.500,00</t>
        </is>
      </c>
      <c r="F17" s="4" t="inlineStr">
        <is>
          <t>1250.00</t>
        </is>
      </c>
    </row>
    <row collapsed="false" customFormat="false" customHeight="false" hidden="false" ht="12.1" outlineLevel="0" r="18">
      <c r="A18" s="5" t="s">
        <f>=HYPERLINK("https://www.leilaoonline.com.br/lote/detalhe/323881", "031")</f>
      </c>
      <c r="B18" s="4" t="s">
        <f>=HYPERLINK("https://www.leilaoonline.com.br/lote/detalhe/323881", "CAMINHÃO VW/14190; ANO 2020/2021; COR BRANCA; COMB. DIESEL - NÃO FUNCIONA, FALTAM ALGUNS MÓDULOS")</f>
      </c>
      <c r="C18" s="4" t="inlineStr">
        <is>
          <t>Não vendido</t>
        </is>
      </c>
      <c r="D18" s="4" t="inlineStr">
        <is>
          <t>7</t>
        </is>
      </c>
      <c r="E18" s="5" t="inlineStr">
        <is>
          <t>133.000,00</t>
        </is>
      </c>
      <c r="F18" s="4" t="inlineStr">
        <is>
          <t>500.00</t>
        </is>
      </c>
    </row>
    <row collapsed="false" customFormat="false" customHeight="false" hidden="false" ht="12.1" outlineLevel="0" r="19">
      <c r="A19" s="5" t="s">
        <f>=HYPERLINK("https://www.leilaoonline.com.br/lote/detalhe/323882", "032")</f>
      </c>
      <c r="B19" s="4" t="s">
        <f>=HYPERLINK("https://www.leilaoonline.com.br/lote/detalhe/323882", "TANQUE DE ÁGUA CAP. 15.000L; ANO 2022; MARCA UNIÃO")</f>
      </c>
      <c r="C19" s="4" t="inlineStr">
        <is>
          <t>Não vendido</t>
        </is>
      </c>
      <c r="D19" s="4" t="inlineStr">
        <is>
          <t>3</t>
        </is>
      </c>
      <c r="E19" s="5" t="inlineStr">
        <is>
          <t>12.000,00</t>
        </is>
      </c>
      <c r="F19" s="4" t="inlineStr">
        <is>
          <t>500.00</t>
        </is>
      </c>
    </row>
    <row collapsed="false" customFormat="false" customHeight="false" hidden="false" ht="12.1" outlineLevel="0" r="20">
      <c r="A20" s="5" t="s">
        <f>=HYPERLINK("https://www.leilaoonline.com.br/lote/detalhe/323935", "033")</f>
      </c>
      <c r="B20" s="4" t="s">
        <f>=HYPERLINK("https://www.leilaoonline.com.br/lote/detalhe/323935", "RETROESCAVADEIRA MARCA JCB 4X4; ANO 2011 - FUNCIONANDO")</f>
      </c>
      <c r="C20" s="4" t="inlineStr">
        <is>
          <t>Não vendido</t>
        </is>
      </c>
      <c r="D20" s="4" t="inlineStr">
        <is>
          <t>22</t>
        </is>
      </c>
      <c r="E20" s="5" t="inlineStr">
        <is>
          <t>121.000,00</t>
        </is>
      </c>
      <c r="F20" s="4" t="inlineStr">
        <is>
          <t>500.00</t>
        </is>
      </c>
    </row>
    <row collapsed="false" customFormat="false" customHeight="false" hidden="false" ht="12.1" outlineLevel="0" r="21">
      <c r="A21" s="5" t="s">
        <f>=HYPERLINK("https://www.leilaoonline.com.br/lote/detalhe/323936", "034")</f>
      </c>
      <c r="B21" s="4" t="s">
        <f>=HYPERLINK("https://www.leilaoonline.com.br/lote/detalhe/323936", "RETROESCAVADEIRA MARCA JCB 4X4; ANO 2013 - FUNCIONANDO")</f>
      </c>
      <c r="C21" s="4" t="inlineStr">
        <is>
          <t>Não vendido</t>
        </is>
      </c>
      <c r="D21" s="4" t="inlineStr">
        <is>
          <t>51</t>
        </is>
      </c>
      <c r="E21" s="5" t="inlineStr">
        <is>
          <t>150.000,00</t>
        </is>
      </c>
      <c r="F21" s="4" t="inlineStr">
        <is>
          <t>500.00</t>
        </is>
      </c>
    </row>
    <row collapsed="false" customFormat="false" customHeight="false" hidden="false" ht="12.1" outlineLevel="0" r="22">
      <c r="A22" s="5" t="s">
        <f>=HYPERLINK("https://www.leilaoonline.com.br/lote/detalhe/322321", "035")</f>
      </c>
      <c r="B22" s="4" t="s">
        <f>=HYPERLINK("https://www.leilaoonline.com.br/lote/detalhe/322321", "CAMINHÃO PIPA M. BENZ/LK 1513; 1980/1980; COR AMARELA; COMB. DIESEL; C/ 2 EIXOS - FUNCIONANDO")</f>
      </c>
      <c r="C22" s="4" t="inlineStr">
        <is>
          <t>Não vendido</t>
        </is>
      </c>
      <c r="D22" s="4" t="inlineStr">
        <is>
          <t>0</t>
        </is>
      </c>
      <c r="E22" s="5" t="inlineStr">
        <is>
          <t>15.000,00</t>
        </is>
      </c>
      <c r="F22" s="4" t="inlineStr">
        <is>
          <t>500.00</t>
        </is>
      </c>
    </row>
    <row collapsed="false" customFormat="false" customHeight="false" hidden="false" ht="12.1" outlineLevel="0" r="23">
      <c r="A23" s="5" t="s">
        <f>=HYPERLINK("https://www.leilaoonline.com.br/lote/detalhe/323976", "036")</f>
      </c>
      <c r="B23" s="4" t="s">
        <f>=HYPERLINK("https://www.leilaoonline.com.br/lote/detalhe/323976", "CAMINHÃO VW/17.280 CONSTELLATION; ANO 2014/2015; COR BRANCA; COMB. DIESEL; AUTOMÁTICO - FUNCIONANDO")</f>
      </c>
      <c r="C23" s="4" t="inlineStr">
        <is>
          <t>Não vendido</t>
        </is>
      </c>
      <c r="D23" s="4" t="inlineStr">
        <is>
          <t>1</t>
        </is>
      </c>
      <c r="E23" s="5" t="inlineStr">
        <is>
          <t>130.000,00</t>
        </is>
      </c>
      <c r="F23" s="4" t="inlineStr">
        <is>
          <t>1000.00</t>
        </is>
      </c>
    </row>
    <row collapsed="false" customFormat="false" customHeight="false" hidden="false" ht="12.1" outlineLevel="0" r="24">
      <c r="A24" s="5" t="s">
        <f>=HYPERLINK("https://www.leilaoonline.com.br/lote/detalhe/322326", "040")</f>
      </c>
      <c r="B24" s="4" t="s">
        <f>=HYPERLINK("https://www.leilaoonline.com.br/lote/detalhe/322326", "FORD/JEEP; 1973/1973; COR VERDE; COMB. GASOLINA")</f>
      </c>
      <c r="C24" s="4" t="inlineStr">
        <is>
          <t>Vendido</t>
        </is>
      </c>
      <c r="D24" s="4" t="inlineStr">
        <is>
          <t>34</t>
        </is>
      </c>
      <c r="E24" s="5" t="inlineStr">
        <is>
          <t>23.000,00</t>
        </is>
      </c>
      <c r="F24" s="4" t="inlineStr">
        <is>
          <t>250.00</t>
        </is>
      </c>
    </row>
    <row collapsed="false" customFormat="false" customHeight="false" hidden="false" ht="12.1" outlineLevel="0" r="25">
      <c r="A25" s="5" t="s">
        <f>=HYPERLINK("https://www.leilaoonline.com.br/lote/detalhe/322324", "100")</f>
      </c>
      <c r="B25" s="4" t="s">
        <f>=HYPERLINK("https://www.leilaoonline.com.br/lote/detalhe/322324", "LANCHA FOCKER 222; ANO 2005; MOTOR YAMAHA 200HP 2 TEMPOS; CARRETA DE ENCALHE")</f>
      </c>
      <c r="C25" s="4" t="inlineStr">
        <is>
          <t>Não vendido</t>
        </is>
      </c>
      <c r="D25" s="4" t="inlineStr">
        <is>
          <t>8</t>
        </is>
      </c>
      <c r="E25" s="5" t="inlineStr">
        <is>
          <t>48.750,00</t>
        </is>
      </c>
      <c r="F25" s="4" t="inlineStr">
        <is>
          <t>1250.00</t>
        </is>
      </c>
    </row>
    <row collapsed="false" customFormat="false" customHeight="false" hidden="false" ht="12.1" outlineLevel="0" r="26">
      <c r="A26" s="5" t="s">
        <f>=HYPERLINK("https://www.leilaoonline.com.br/lote/detalhe/322327", "105")</f>
      </c>
      <c r="B26" s="4" t="s">
        <f>=HYPERLINK("https://www.leilaoonline.com.br/lote/detalhe/322327", "veja o vídeo!! RESTROESCAVADEIRA CASE 580H; ANO 1990; COR AMARELO; COMB. DIESEL - FUNCIONANDO")</f>
      </c>
      <c r="C26" s="4" t="inlineStr">
        <is>
          <t>Não vendido</t>
        </is>
      </c>
      <c r="D26" s="4" t="inlineStr">
        <is>
          <t>0</t>
        </is>
      </c>
      <c r="E26" s="5" t="inlineStr">
        <is>
          <t>35.000,00</t>
        </is>
      </c>
      <c r="F26" s="4" t="inlineStr">
        <is>
          <t>1250.00</t>
        </is>
      </c>
    </row>
    <row collapsed="false" customFormat="false" customHeight="false" hidden="false" ht="12.1" outlineLevel="0" r="27">
      <c r="A27" s="5" t="s">
        <f>=HYPERLINK("https://www.leilaoonline.com.br/lote/detalhe/322325", "110")</f>
      </c>
      <c r="B27" s="4" t="s">
        <f>=HYPERLINK("https://www.leilaoonline.com.br/lote/detalhe/322325", "TRATOR 8 BR; SEM PLAQUETA DE IDENT.")</f>
      </c>
      <c r="C27" s="4" t="inlineStr">
        <is>
          <t>Não vendido</t>
        </is>
      </c>
      <c r="D27" s="4" t="inlineStr">
        <is>
          <t>0</t>
        </is>
      </c>
      <c r="E27" s="5" t="inlineStr">
        <is>
          <t>5.000,00</t>
        </is>
      </c>
      <c r="F27" s="4" t="inlineStr">
        <is>
          <t>500.00</t>
        </is>
      </c>
    </row>
    <row collapsed="false" customFormat="false" customHeight="false" hidden="false" ht="12.1" outlineLevel="0" r="28">
      <c r="A28" s="5" t="s">
        <f>=HYPERLINK("https://www.leilaoonline.com.br/lote/detalhe/322323", "115")</f>
      </c>
      <c r="B28" s="4" t="s">
        <f>=HYPERLINK("https://www.leilaoonline.com.br/lote/detalhe/322323", "TRATOR NEW HOLLAND 5630; COMANDO DUPLO; CABINE AGRO LEITE; PESO NAS RODAS TRASEIRAS; DUAL POWER - FUNCIONANDO")</f>
      </c>
      <c r="C28" s="4" t="inlineStr">
        <is>
          <t>Não vendido</t>
        </is>
      </c>
      <c r="D28" s="4" t="inlineStr">
        <is>
          <t>4</t>
        </is>
      </c>
      <c r="E28" s="5" t="inlineStr">
        <is>
          <t>38.750,00</t>
        </is>
      </c>
      <c r="F28" s="4" t="inlineStr">
        <is>
          <t>1250.00</t>
        </is>
      </c>
    </row>
    <row collapsed="false" customFormat="false" customHeight="false" hidden="false" ht="12.1" outlineLevel="0" r="29">
      <c r="A29" s="5" t="s">
        <f>=HYPERLINK("https://www.leilaoonline.com.br/lote/detalhe/322322", "120")</f>
      </c>
      <c r="B29" s="4" t="s">
        <f>=HYPERLINK("https://www.leilaoonline.com.br/lote/detalhe/322322", "ADUBADEIRA AGRÍCOLA JACTO TELLUS 10000 NPK C/ GPS; ANO 2021")</f>
      </c>
      <c r="C29" s="4" t="inlineStr">
        <is>
          <t>Não vendido</t>
        </is>
      </c>
      <c r="D29" s="4" t="inlineStr">
        <is>
          <t>0</t>
        </is>
      </c>
      <c r="E29" s="5" t="inlineStr">
        <is>
          <t>65.000,00</t>
        </is>
      </c>
      <c r="F29" s="4" t="inlineStr">
        <is>
          <t>2500.00</t>
        </is>
      </c>
    </row>
    <row collapsed="false" customFormat="false" customHeight="false" hidden="false" ht="12.1" outlineLevel="0" r="30">
      <c r="A30" s="5" t="s">
        <f>=HYPERLINK("https://www.leilaoonline.com.br/lote/detalhe/322334", "125")</f>
      </c>
      <c r="B30" s="4" t="s">
        <f>=HYPERLINK("https://www.leilaoonline.com.br/lote/detalhe/322334", "BAÚ DE ALUMÍNIO PARA TRANSPORTE DE PINTINHO; 8M DE COMPRIMENTO X 2,50M DE ALTURA; C/ VENTILADOR")</f>
      </c>
      <c r="C30" s="4" t="inlineStr">
        <is>
          <t>Não vendido</t>
        </is>
      </c>
      <c r="D30" s="4" t="inlineStr">
        <is>
          <t>0</t>
        </is>
      </c>
      <c r="E30" s="5" t="inlineStr">
        <is>
          <t>5.000,00</t>
        </is>
      </c>
      <c r="F30" s="4" t="inlineStr">
        <is>
          <t>500.00</t>
        </is>
      </c>
    </row>
    <row collapsed="false" customFormat="false" customHeight="false" hidden="false" ht="12.1" outlineLevel="0" r="31">
      <c r="A31" s="5" t="s">
        <f>=HYPERLINK("https://www.leilaoonline.com.br/lote/detalhe/323980", "127")</f>
      </c>
      <c r="B31" s="4" t="s">
        <f>=HYPERLINK("https://www.leilaoonline.com.br/lote/detalhe/323980", "MOTOR MWM 229; C/ BOMBA HE4 C/ SUCÇÃO")</f>
      </c>
      <c r="C31" s="4" t="inlineStr">
        <is>
          <t>Não vendido</t>
        </is>
      </c>
      <c r="D31" s="4" t="inlineStr">
        <is>
          <t>7</t>
        </is>
      </c>
      <c r="E31" s="5" t="inlineStr">
        <is>
          <t>20.000,00</t>
        </is>
      </c>
      <c r="F31" s="4" t="inlineStr">
        <is>
          <t>1250.00</t>
        </is>
      </c>
    </row>
    <row collapsed="false" customFormat="false" customHeight="false" hidden="false" ht="12.1" outlineLevel="0" r="32">
      <c r="A32" s="5" t="s">
        <f>=HYPERLINK("https://www.leilaoonline.com.br/lote/detalhe/322342", "130")</f>
      </c>
      <c r="B32" s="4" t="s">
        <f>=HYPERLINK("https://www.leilaoonline.com.br/lote/detalhe/322342", "veja o vídeo!! LOTE C/ 3 PNEUS AGRÍCOLAS - MAIS INFORMAÇÕES ESTÃO NAS ESPECIFICAÇÕES DO LOTE")</f>
      </c>
      <c r="C32" s="4" t="inlineStr">
        <is>
          <t>Não vendido</t>
        </is>
      </c>
      <c r="D32" s="4" t="inlineStr">
        <is>
          <t>0</t>
        </is>
      </c>
      <c r="E32" s="5" t="inlineStr">
        <is>
          <t>2.000,00</t>
        </is>
      </c>
      <c r="F32" s="4" t="inlineStr">
        <is>
          <t>500.00</t>
        </is>
      </c>
    </row>
    <row collapsed="false" customFormat="false" customHeight="false" hidden="false" ht="12.1" outlineLevel="0" r="33">
      <c r="A33" s="5" t="s">
        <f>=HYPERLINK("https://www.leilaoonline.com.br/lote/detalhe/322349", "140")</f>
      </c>
      <c r="B33" s="4" t="s">
        <f>=HYPERLINK("https://www.leilaoonline.com.br/lote/detalhe/322349", "LOTE C/ 02 PORTÕES; SENDO 01 PORTÃO AUTOMÁTICO C/ MOTOR E 01 PORTÃO DE CORRER - DESMONTADOS, MEDIDAS APROX. NA FOTO")</f>
      </c>
      <c r="C33" s="4" t="inlineStr">
        <is>
          <t>Não vendido</t>
        </is>
      </c>
      <c r="D33" s="4" t="inlineStr">
        <is>
          <t>0</t>
        </is>
      </c>
      <c r="E33" s="5" t="inlineStr">
        <is>
          <t>1.500,00</t>
        </is>
      </c>
      <c r="F33" s="4" t="inlineStr">
        <is>
          <t>150.00</t>
        </is>
      </c>
    </row>
    <row collapsed="false" customFormat="false" customHeight="false" hidden="false" ht="12.1" outlineLevel="0" r="34">
      <c r="A34" s="5" t="s">
        <f>=HYPERLINK("https://www.leilaoonline.com.br/lote/detalhe/322410", "141")</f>
      </c>
      <c r="B34" s="4" t="s">
        <f>=HYPERLINK("https://www.leilaoonline.com.br/lote/detalhe/322410", "PORTA DE VIDRO; MEDIDAS: 3,55M X 2.20M - DESMONTADO")</f>
      </c>
      <c r="C34" s="4" t="inlineStr">
        <is>
          <t>Não vendido</t>
        </is>
      </c>
      <c r="D34" s="4" t="inlineStr">
        <is>
          <t>0</t>
        </is>
      </c>
      <c r="E34" s="5" t="inlineStr">
        <is>
          <t>2.600,00</t>
        </is>
      </c>
      <c r="F34" s="4" t="inlineStr">
        <is>
          <t>50.00</t>
        </is>
      </c>
    </row>
    <row collapsed="false" customFormat="false" customHeight="false" hidden="false" ht="12.1" outlineLevel="0" r="35">
      <c r="A35" s="5" t="s">
        <f>=HYPERLINK("https://www.leilaoonline.com.br/lote/detalhe/322409", "142")</f>
      </c>
      <c r="B35" s="4" t="s">
        <f>=HYPERLINK("https://www.leilaoonline.com.br/lote/detalhe/322409", "PAINEL; MEDIDAS: 2M DE ALTURA X 3.95M DE COMPRIMENTO X 31CM DE PROFUNDIDADE")</f>
      </c>
      <c r="C35" s="4" t="inlineStr">
        <is>
          <t>Não vendido</t>
        </is>
      </c>
      <c r="D35" s="4" t="inlineStr">
        <is>
          <t>0</t>
        </is>
      </c>
      <c r="E35" s="5" t="inlineStr">
        <is>
          <t>300,00</t>
        </is>
      </c>
      <c r="F35" s="4" t="inlineStr">
        <is>
          <t>1.00</t>
        </is>
      </c>
    </row>
    <row collapsed="false" customFormat="false" customHeight="false" hidden="false" ht="12.1" outlineLevel="0" r="36">
      <c r="A36" s="5" t="s">
        <f>=HYPERLINK("https://www.leilaoonline.com.br/lote/detalhe/322348", "145")</f>
      </c>
      <c r="B36" s="4" t="s">
        <f>=HYPERLINK("https://www.leilaoonline.com.br/lote/detalhe/322348", "veja o vídeo!! COMPRESSOR DE AR STORM 10/100 300 10 PÉS 2HP 100 LITROS 110/220V MONOFÁSICO - FUNCIONANDO")</f>
      </c>
      <c r="C36" s="4" t="inlineStr">
        <is>
          <t>Não vendido</t>
        </is>
      </c>
      <c r="D36" s="4" t="inlineStr">
        <is>
          <t>0</t>
        </is>
      </c>
      <c r="E36" s="5" t="inlineStr">
        <is>
          <t>2.000,00</t>
        </is>
      </c>
      <c r="F36" s="4" t="inlineStr">
        <is>
          <t>150.00</t>
        </is>
      </c>
    </row>
    <row collapsed="false" customFormat="false" customHeight="false" hidden="false" ht="12.1" outlineLevel="0" r="37">
      <c r="A37" s="5" t="s">
        <f>=HYPERLINK("https://www.leilaoonline.com.br/lote/detalhe/322417", "150")</f>
      </c>
      <c r="B37" s="4" t="s">
        <f>=HYPERLINK("https://www.leilaoonline.com.br/lote/detalhe/322417", "LOTE C/ 01 LAVADORA DE ALTA PRESSÃO E MANGUEIRA")</f>
      </c>
      <c r="C37" s="4" t="inlineStr">
        <is>
          <t>Não vendido</t>
        </is>
      </c>
      <c r="D37" s="4" t="inlineStr">
        <is>
          <t>0</t>
        </is>
      </c>
      <c r="E37" s="5" t="inlineStr">
        <is>
          <t>1.500,00</t>
        </is>
      </c>
      <c r="F37" s="4" t="inlineStr">
        <is>
          <t>50.00</t>
        </is>
      </c>
    </row>
    <row collapsed="false" customFormat="false" customHeight="false" hidden="false" ht="12.1" outlineLevel="0" r="38">
      <c r="A38" s="5" t="s">
        <f>=HYPERLINK("https://www.leilaoonline.com.br/lote/detalhe/322418", "151")</f>
      </c>
      <c r="B38" s="4" t="s">
        <f>=HYPERLINK("https://www.leilaoonline.com.br/lote/detalhe/322418", "LAVADORA DE ALTA PRESSÃO ELECTROLUX MODELO EWS30")</f>
      </c>
      <c r="C38" s="4" t="inlineStr">
        <is>
          <t>Não vendido</t>
        </is>
      </c>
      <c r="D38" s="4" t="inlineStr">
        <is>
          <t>0</t>
        </is>
      </c>
      <c r="E38" s="5" t="inlineStr">
        <is>
          <t>750,00</t>
        </is>
      </c>
      <c r="F38" s="4" t="inlineStr">
        <is>
          <t>50.00</t>
        </is>
      </c>
    </row>
    <row collapsed="false" customFormat="false" customHeight="false" hidden="false" ht="12.1" outlineLevel="0" r="39">
      <c r="A39" s="5" t="s">
        <f>=HYPERLINK("https://www.leilaoonline.com.br/lote/detalhe/322429", "152")</f>
      </c>
      <c r="B39" s="4" t="s">
        <f>=HYPERLINK("https://www.leilaoonline.com.br/lote/detalhe/322429", "LOTE COM 2 CILINDROS DE GÁS GNV E OUTROS")</f>
      </c>
      <c r="C39" s="4" t="inlineStr">
        <is>
          <t>Não vendido</t>
        </is>
      </c>
      <c r="D39" s="4" t="inlineStr">
        <is>
          <t>0</t>
        </is>
      </c>
      <c r="E39" s="5" t="inlineStr">
        <is>
          <t>250,00</t>
        </is>
      </c>
      <c r="F39" s="4" t="inlineStr">
        <is>
          <t>1.00</t>
        </is>
      </c>
    </row>
    <row collapsed="false" customFormat="false" customHeight="false" hidden="false" ht="12.1" outlineLevel="0" r="40">
      <c r="A40" s="5" t="s">
        <f>=HYPERLINK("https://www.leilaoonline.com.br/lote/detalhe/322416", "155")</f>
      </c>
      <c r="B40" s="4" t="s">
        <f>=HYPERLINK("https://www.leilaoonline.com.br/lote/detalhe/322416", "GERADOR")</f>
      </c>
      <c r="C40" s="4" t="inlineStr">
        <is>
          <t>Não vendido</t>
        </is>
      </c>
      <c r="D40" s="4" t="inlineStr">
        <is>
          <t>0</t>
        </is>
      </c>
      <c r="E40" s="5" t="inlineStr">
        <is>
          <t>500,00</t>
        </is>
      </c>
      <c r="F40" s="4" t="inlineStr">
        <is>
          <t>1.00</t>
        </is>
      </c>
    </row>
    <row collapsed="false" customFormat="false" customHeight="false" hidden="false" ht="12.1" outlineLevel="0" r="41">
      <c r="A41" s="5" t="s">
        <f>=HYPERLINK("https://www.leilaoonline.com.br/lote/detalhe/322407", "160")</f>
      </c>
      <c r="B41" s="4" t="s">
        <f>=HYPERLINK("https://www.leilaoonline.com.br/lote/detalhe/322407", "JOGO DE BANCOS HONDA FIT")</f>
      </c>
      <c r="C41" s="4" t="inlineStr">
        <is>
          <t>Não vendido</t>
        </is>
      </c>
      <c r="D41" s="4" t="inlineStr">
        <is>
          <t>0</t>
        </is>
      </c>
      <c r="E41" s="5" t="inlineStr">
        <is>
          <t>400,00</t>
        </is>
      </c>
      <c r="F41" s="4" t="inlineStr">
        <is>
          <t>1.00</t>
        </is>
      </c>
    </row>
    <row collapsed="false" customFormat="false" customHeight="false" hidden="false" ht="12.1" outlineLevel="0" r="42">
      <c r="A42" s="5" t="s">
        <f>=HYPERLINK("https://www.leilaoonline.com.br/lote/detalhe/322406", "161")</f>
      </c>
      <c r="B42" s="4" t="s">
        <f>=HYPERLINK("https://www.leilaoonline.com.br/lote/detalhe/322406", "BANCOS DIANTEIROS DE KOMBI")</f>
      </c>
      <c r="C42" s="4" t="inlineStr">
        <is>
          <t>Não vendido</t>
        </is>
      </c>
      <c r="D42" s="4" t="inlineStr">
        <is>
          <t>0</t>
        </is>
      </c>
      <c r="E42" s="5" t="inlineStr">
        <is>
          <t>150,00</t>
        </is>
      </c>
      <c r="F42" s="4" t="inlineStr">
        <is>
          <t>1.00</t>
        </is>
      </c>
    </row>
    <row collapsed="false" customFormat="false" customHeight="false" hidden="false" ht="12.1" outlineLevel="0" r="43">
      <c r="A43" s="5" t="s">
        <f>=HYPERLINK("https://www.leilaoonline.com.br/lote/detalhe/322405", "162")</f>
      </c>
      <c r="B43" s="4" t="s">
        <f>=HYPERLINK("https://www.leilaoonline.com.br/lote/detalhe/322405", "BANCOS DIANTEIROS DE HONDA CITY")</f>
      </c>
      <c r="C43" s="4" t="inlineStr">
        <is>
          <t>Não vendido</t>
        </is>
      </c>
      <c r="D43" s="4" t="inlineStr">
        <is>
          <t>0</t>
        </is>
      </c>
      <c r="E43" s="5" t="inlineStr">
        <is>
          <t>400,00</t>
        </is>
      </c>
      <c r="F43" s="4" t="inlineStr">
        <is>
          <t>1.00</t>
        </is>
      </c>
    </row>
    <row collapsed="false" customFormat="false" customHeight="false" hidden="false" ht="12.1" outlineLevel="0" r="44">
      <c r="A44" s="5" t="s">
        <f>=HYPERLINK("https://www.leilaoonline.com.br/lote/detalhe/322425", "165")</f>
      </c>
      <c r="B44" s="4" t="s">
        <f>=HYPERLINK("https://www.leilaoonline.com.br/lote/detalhe/322425", "JOGO DE 05 RODAS DE FERRO COM PNEUS ARO 13")</f>
      </c>
      <c r="C44" s="4" t="inlineStr">
        <is>
          <t>Não vendido</t>
        </is>
      </c>
      <c r="D44" s="4" t="inlineStr">
        <is>
          <t>0</t>
        </is>
      </c>
      <c r="E44" s="5" t="inlineStr">
        <is>
          <t>400,00</t>
        </is>
      </c>
      <c r="F44" s="4" t="inlineStr">
        <is>
          <t>50.00</t>
        </is>
      </c>
    </row>
    <row collapsed="false" customFormat="false" customHeight="false" hidden="false" ht="12.1" outlineLevel="0" r="45">
      <c r="A45" s="5" t="s">
        <f>=HYPERLINK("https://www.leilaoonline.com.br/lote/detalhe/322421", "166")</f>
      </c>
      <c r="B45" s="4" t="s">
        <f>=HYPERLINK("https://www.leilaoonline.com.br/lote/detalhe/322421", "JOGO DE 05 RODAS DE FERRO ARO 14; DUAS RODAS COM PNEUS")</f>
      </c>
      <c r="C45" s="4" t="inlineStr">
        <is>
          <t>Não vendido</t>
        </is>
      </c>
      <c r="D45" s="4" t="inlineStr">
        <is>
          <t>0</t>
        </is>
      </c>
      <c r="E45" s="5" t="inlineStr">
        <is>
          <t>400,00</t>
        </is>
      </c>
      <c r="F45" s="4" t="inlineStr">
        <is>
          <t>50.00</t>
        </is>
      </c>
    </row>
    <row collapsed="false" customFormat="false" customHeight="false" hidden="false" ht="12.1" outlineLevel="0" r="46">
      <c r="A46" s="5" t="s">
        <f>=HYPERLINK("https://www.leilaoonline.com.br/lote/detalhe/322427", "167")</f>
      </c>
      <c r="B46" s="4" t="s">
        <f>=HYPERLINK("https://www.leilaoonline.com.br/lote/detalhe/322427", "JOGO DE RODAS DE FERRO COM PNEUS 205/70 ARO 15")</f>
      </c>
      <c r="C46" s="4" t="inlineStr">
        <is>
          <t>Não vendido</t>
        </is>
      </c>
      <c r="D46" s="4" t="inlineStr">
        <is>
          <t>0</t>
        </is>
      </c>
      <c r="E46" s="5" t="inlineStr">
        <is>
          <t>400,00</t>
        </is>
      </c>
      <c r="F46" s="4" t="inlineStr">
        <is>
          <t>50.00</t>
        </is>
      </c>
    </row>
    <row collapsed="false" customFormat="false" customHeight="false" hidden="false" ht="12.1" outlineLevel="0" r="47">
      <c r="A47" s="5" t="s">
        <f>=HYPERLINK("https://www.leilaoonline.com.br/lote/detalhe/322426", "168")</f>
      </c>
      <c r="B47" s="4" t="s">
        <f>=HYPERLINK("https://www.leilaoonline.com.br/lote/detalhe/322426", "JOGO DE RODAS DE FERRO COM ARO 15 MAIS 02 RODAS DE FERRO MEDIDAS DIVERSAS")</f>
      </c>
      <c r="C47" s="4" t="inlineStr">
        <is>
          <t>Não vendido</t>
        </is>
      </c>
      <c r="D47" s="4" t="inlineStr">
        <is>
          <t>0</t>
        </is>
      </c>
      <c r="E47" s="5" t="inlineStr">
        <is>
          <t>400,00</t>
        </is>
      </c>
      <c r="F47" s="4" t="inlineStr">
        <is>
          <t>50.00</t>
        </is>
      </c>
    </row>
    <row collapsed="false" customFormat="false" customHeight="false" hidden="false" ht="12.1" outlineLevel="0" r="48">
      <c r="A48" s="5" t="s">
        <f>=HYPERLINK("https://www.leilaoonline.com.br/lote/detalhe/322419", "169")</f>
      </c>
      <c r="B48" s="4" t="s">
        <f>=HYPERLINK("https://www.leilaoonline.com.br/lote/detalhe/322419", "JOGO DE RODA C/ PNEUS DE S10; MARCA MONACO; MEDIDAS: 205/70R1594P")</f>
      </c>
      <c r="C48" s="4" t="inlineStr">
        <is>
          <t>Não vendido</t>
        </is>
      </c>
      <c r="D48" s="4" t="inlineStr">
        <is>
          <t>0</t>
        </is>
      </c>
      <c r="E48" s="5" t="inlineStr">
        <is>
          <t>400,00</t>
        </is>
      </c>
      <c r="F48" s="4" t="inlineStr">
        <is>
          <t>50.00</t>
        </is>
      </c>
    </row>
    <row collapsed="false" customFormat="false" customHeight="false" hidden="false" ht="12.1" outlineLevel="0" r="49">
      <c r="A49" s="5" t="s">
        <f>=HYPERLINK("https://www.leilaoonline.com.br/lote/detalhe/322420", "170")</f>
      </c>
      <c r="B49" s="4" t="s">
        <f>=HYPERLINK("https://www.leilaoonline.com.br/lote/detalhe/322420", "RODA DE S10 ARO 16")</f>
      </c>
      <c r="C49" s="4" t="inlineStr">
        <is>
          <t>Não vendido</t>
        </is>
      </c>
      <c r="D49" s="4" t="inlineStr">
        <is>
          <t>0</t>
        </is>
      </c>
      <c r="E49" s="5" t="inlineStr">
        <is>
          <t>600,00</t>
        </is>
      </c>
      <c r="F49" s="4" t="inlineStr">
        <is>
          <t>50.00</t>
        </is>
      </c>
    </row>
    <row collapsed="false" customFormat="false" customHeight="false" hidden="false" ht="12.1" outlineLevel="0" r="50">
      <c r="A50" s="5" t="s">
        <f>=HYPERLINK("https://www.leilaoonline.com.br/lote/detalhe/322424", "175")</f>
      </c>
      <c r="B50" s="4" t="s">
        <f>=HYPERLINK("https://www.leilaoonline.com.br/lote/detalhe/322424", "CONVERSOR DE TORQUE CÂMBIO AUTOMÁTICO FIAT TORO 1.8 FLEX 2020")</f>
      </c>
      <c r="C50" s="4" t="inlineStr">
        <is>
          <t>Não vendido</t>
        </is>
      </c>
      <c r="D50" s="4" t="inlineStr">
        <is>
          <t>0</t>
        </is>
      </c>
      <c r="E50" s="5" t="inlineStr">
        <is>
          <t>1.000,00</t>
        </is>
      </c>
      <c r="F50" s="4" t="inlineStr">
        <is>
          <t>1.00</t>
        </is>
      </c>
    </row>
    <row collapsed="false" customFormat="false" customHeight="false" hidden="false" ht="12.1" outlineLevel="0" r="51">
      <c r="A51" s="5" t="s">
        <f>=HYPERLINK("https://www.leilaoonline.com.br/lote/detalhe/322422", "176")</f>
      </c>
      <c r="B51" s="4" t="s">
        <f>=HYPERLINK("https://www.leilaoonline.com.br/lote/detalhe/322422", "CAIXA CÂMBIO AUTOMÁTICO SEM MIOLO - FIAT TORO 1.8 FLEX 2020")</f>
      </c>
      <c r="C51" s="4" t="inlineStr">
        <is>
          <t>Não vendido</t>
        </is>
      </c>
      <c r="D51" s="4" t="inlineStr">
        <is>
          <t>0</t>
        </is>
      </c>
      <c r="E51" s="5" t="inlineStr">
        <is>
          <t>350,00</t>
        </is>
      </c>
      <c r="F51" s="4" t="inlineStr">
        <is>
          <t>1.00</t>
        </is>
      </c>
    </row>
    <row collapsed="false" customFormat="false" customHeight="false" hidden="false" ht="12.1" outlineLevel="0" r="52">
      <c r="A52" s="5" t="s">
        <f>=HYPERLINK("https://www.leilaoonline.com.br/lote/detalhe/322423", "177")</f>
      </c>
      <c r="B52" s="4" t="s">
        <f>=HYPERLINK("https://www.leilaoonline.com.br/lote/detalhe/322423", "MOTOR PARCIAL ETIOS - COM NUMERAÇÃO")</f>
      </c>
      <c r="C52" s="4" t="inlineStr">
        <is>
          <t>Não vendido</t>
        </is>
      </c>
      <c r="D52" s="4" t="inlineStr">
        <is>
          <t>0</t>
        </is>
      </c>
      <c r="E52" s="5" t="inlineStr">
        <is>
          <t>1.150,00</t>
        </is>
      </c>
      <c r="F52" s="4" t="inlineStr">
        <is>
          <t>1.00</t>
        </is>
      </c>
    </row>
    <row collapsed="false" customFormat="false" customHeight="false" hidden="false" ht="12.1" outlineLevel="0" r="53">
      <c r="A53" s="5" t="s">
        <f>=HYPERLINK("https://www.leilaoonline.com.br/lote/detalhe/322428", "178")</f>
      </c>
      <c r="B53" s="4" t="s">
        <f>=HYPERLINK("https://www.leilaoonline.com.br/lote/detalhe/322428", "BLOCO DE MOTOR DUCATO DIESEL - COM NUMERAÇÃO")</f>
      </c>
      <c r="C53" s="4" t="inlineStr">
        <is>
          <t>Não vendido</t>
        </is>
      </c>
      <c r="D53" s="4" t="inlineStr">
        <is>
          <t>0</t>
        </is>
      </c>
      <c r="E53" s="5" t="inlineStr">
        <is>
          <t>2.500,00</t>
        </is>
      </c>
      <c r="F53" s="4" t="inlineStr">
        <is>
          <t>1.00</t>
        </is>
      </c>
    </row>
    <row collapsed="false" customFormat="false" customHeight="false" hidden="false" ht="12.1" outlineLevel="0" r="54">
      <c r="A54" s="5" t="s">
        <f>=HYPERLINK("https://www.leilaoonline.com.br/lote/detalhe/322413", "180")</f>
      </c>
      <c r="B54" s="4" t="s">
        <f>=HYPERLINK("https://www.leilaoonline.com.br/lote/detalhe/322413", "ENGATE")</f>
      </c>
      <c r="C54" s="4" t="inlineStr">
        <is>
          <t>Não vendido</t>
        </is>
      </c>
      <c r="D54" s="4" t="inlineStr">
        <is>
          <t>0</t>
        </is>
      </c>
      <c r="E54" s="5" t="inlineStr">
        <is>
          <t>100,00</t>
        </is>
      </c>
      <c r="F54" s="4" t="inlineStr">
        <is>
          <t>1.00</t>
        </is>
      </c>
    </row>
    <row collapsed="false" customFormat="false" customHeight="false" hidden="false" ht="12.1" outlineLevel="0" r="55">
      <c r="A55" s="5" t="s">
        <f>=HYPERLINK("https://www.leilaoonline.com.br/lote/detalhe/322414", "181")</f>
      </c>
      <c r="B55" s="4" t="s">
        <f>=HYPERLINK("https://www.leilaoonline.com.br/lote/detalhe/322414", "ENGATE")</f>
      </c>
      <c r="C55" s="4" t="inlineStr">
        <is>
          <t>Não vendido</t>
        </is>
      </c>
      <c r="D55" s="4" t="inlineStr">
        <is>
          <t>0</t>
        </is>
      </c>
      <c r="E55" s="5" t="inlineStr">
        <is>
          <t>100,00</t>
        </is>
      </c>
      <c r="F55" s="4" t="inlineStr">
        <is>
          <t>1.00</t>
        </is>
      </c>
    </row>
    <row collapsed="false" customFormat="false" customHeight="false" hidden="false" ht="12.1" outlineLevel="0" r="56">
      <c r="A56" s="5" t="s">
        <f>=HYPERLINK("https://www.leilaoonline.com.br/lote/detalhe/322415", "182")</f>
      </c>
      <c r="B56" s="4" t="s">
        <f>=HYPERLINK("https://www.leilaoonline.com.br/lote/detalhe/322415", "ENGATE")</f>
      </c>
      <c r="C56" s="4" t="inlineStr">
        <is>
          <t>Não vendido</t>
        </is>
      </c>
      <c r="D56" s="4" t="inlineStr">
        <is>
          <t>0</t>
        </is>
      </c>
      <c r="E56" s="5" t="inlineStr">
        <is>
          <t>100,00</t>
        </is>
      </c>
      <c r="F56" s="4" t="inlineStr">
        <is>
          <t>1.00</t>
        </is>
      </c>
    </row>
    <row collapsed="false" customFormat="false" customHeight="false" hidden="false" ht="12.1" outlineLevel="0" r="57">
      <c r="A57" s="5" t="s">
        <f>=HYPERLINK("https://www.leilaoonline.com.br/lote/detalhe/322408", "183")</f>
      </c>
      <c r="B57" s="4" t="s">
        <f>=HYPERLINK("https://www.leilaoonline.com.br/lote/detalhe/322408", "ENGATE")</f>
      </c>
      <c r="C57" s="4" t="inlineStr">
        <is>
          <t>Não vendido</t>
        </is>
      </c>
      <c r="D57" s="4" t="inlineStr">
        <is>
          <t>0</t>
        </is>
      </c>
      <c r="E57" s="5" t="inlineStr">
        <is>
          <t>100,00</t>
        </is>
      </c>
      <c r="F57" s="4" t="inlineStr">
        <is>
          <t>1.00</t>
        </is>
      </c>
    </row>
    <row collapsed="false" customFormat="false" customHeight="false" hidden="false" ht="12.1" outlineLevel="0" r="58">
      <c r="A58" s="5" t="s">
        <f>=HYPERLINK("https://www.leilaoonline.com.br/lote/detalhe/322404", "184")</f>
      </c>
      <c r="B58" s="4" t="s">
        <f>=HYPERLINK("https://www.leilaoonline.com.br/lote/detalhe/322404", "ENGATE")</f>
      </c>
      <c r="C58" s="4" t="inlineStr">
        <is>
          <t>Não vendido</t>
        </is>
      </c>
      <c r="D58" s="4" t="inlineStr">
        <is>
          <t>0</t>
        </is>
      </c>
      <c r="E58" s="5" t="inlineStr">
        <is>
          <t>100,00</t>
        </is>
      </c>
      <c r="F58" s="4" t="inlineStr">
        <is>
          <t>1.00</t>
        </is>
      </c>
    </row>
    <row collapsed="false" customFormat="false" customHeight="false" hidden="false" ht="12.1" outlineLevel="0" r="59">
      <c r="A59" s="5" t="s">
        <f>=HYPERLINK("https://www.leilaoonline.com.br/lote/detalhe/322412", "190")</f>
      </c>
      <c r="B59" s="4" t="s">
        <f>=HYPERLINK("https://www.leilaoonline.com.br/lote/detalhe/322412", "LOTE C/ 4 ARMÁRIOS ")</f>
      </c>
      <c r="C59" s="4" t="inlineStr">
        <is>
          <t>Não vendido</t>
        </is>
      </c>
      <c r="D59" s="4" t="inlineStr">
        <is>
          <t>0</t>
        </is>
      </c>
      <c r="E59" s="5" t="inlineStr">
        <is>
          <t>50,00</t>
        </is>
      </c>
      <c r="F59" s="4" t="inlineStr">
        <is>
          <t>1.00</t>
        </is>
      </c>
    </row>
    <row collapsed="false" customFormat="false" customHeight="false" hidden="false" ht="12.1" outlineLevel="0" r="60">
      <c r="A60" s="5" t="s">
        <f>=HYPERLINK("https://www.leilaoonline.com.br/lote/detalhe/322411", "191")</f>
      </c>
      <c r="B60" s="4" t="s">
        <f>=HYPERLINK("https://www.leilaoonline.com.br/lote/detalhe/322411", "LOTE COM 13 PALETES")</f>
      </c>
      <c r="C60" s="4" t="inlineStr">
        <is>
          <t>Não vendido</t>
        </is>
      </c>
      <c r="D60" s="4" t="inlineStr">
        <is>
          <t>0</t>
        </is>
      </c>
      <c r="E60" s="5" t="inlineStr">
        <is>
          <t>30,00</t>
        </is>
      </c>
      <c r="F60" s="4" t="inlineStr">
        <is>
          <t>1.00</t>
        </is>
      </c>
    </row>
    <row collapsed="false" customFormat="false" customHeight="false" hidden="false" ht="12.1" outlineLevel="0" r="61">
      <c r="A61" s="5" t="s">
        <f>=HYPERLINK("https://www.leilaoonline.com.br/lote/detalhe/322430", "195")</f>
      </c>
      <c r="B61" s="4" t="s">
        <f>=HYPERLINK("https://www.leilaoonline.com.br/lote/detalhe/322430", "LOTE COM 2 CALHAS DE COZINHA EM INÓX")</f>
      </c>
      <c r="C61" s="4" t="inlineStr">
        <is>
          <t>Não vendido</t>
        </is>
      </c>
      <c r="D61" s="4" t="inlineStr">
        <is>
          <t>0</t>
        </is>
      </c>
      <c r="E61" s="5" t="inlineStr">
        <is>
          <t>250,00</t>
        </is>
      </c>
      <c r="F61" s="4" t="inlineStr">
        <is>
          <t>50.00</t>
        </is>
      </c>
    </row>
    <row collapsed="false" customFormat="false" customHeight="false" hidden="false" ht="12.1" outlineLevel="0" r="62">
      <c r="A62" s="5" t="s">
        <f>=HYPERLINK("https://www.leilaoonline.com.br/lote/detalhe/322336", "2002")</f>
      </c>
      <c r="B62" s="4" t="s">
        <f>=HYPERLINK("https://www.leilaoonline.com.br/lote/detalhe/322336", "MOTONIVELADORA PATROL; MARCA CATERPILLAR; MODELO 120 B - FUNCIONANDO")</f>
      </c>
      <c r="C62" s="4" t="inlineStr">
        <is>
          <t>Não vendido</t>
        </is>
      </c>
      <c r="D62" s="4" t="inlineStr">
        <is>
          <t>0</t>
        </is>
      </c>
      <c r="E62" s="5" t="inlineStr">
        <is>
          <t>30.000,00</t>
        </is>
      </c>
      <c r="F62" s="4" t="inlineStr">
        <is>
          <t>1250.00</t>
        </is>
      </c>
    </row>
    <row collapsed="false" customFormat="false" customHeight="false" hidden="false" ht="12.1" outlineLevel="0" r="63">
      <c r="A63" s="5" t="s">
        <f>=HYPERLINK("https://www.leilaoonline.com.br/lote/detalhe/322337", "2004")</f>
      </c>
      <c r="B63" s="4" t="s">
        <f>=HYPERLINK("https://www.leilaoonline.com.br/lote/detalhe/322337", "VIBRO ACABADORA DE ASFALTO; MARCA BARBER GREENE; À DIESEL - FUNCIONANDO, HIDRÁULICOS PARA TRANSPORTE")</f>
      </c>
      <c r="C63" s="4" t="inlineStr">
        <is>
          <t>Não vendido</t>
        </is>
      </c>
      <c r="D63" s="4" t="inlineStr">
        <is>
          <t>0</t>
        </is>
      </c>
      <c r="E63" s="5" t="inlineStr">
        <is>
          <t>25.000,00</t>
        </is>
      </c>
      <c r="F63" s="4" t="inlineStr">
        <is>
          <t>1750.00</t>
        </is>
      </c>
    </row>
    <row collapsed="false" customFormat="false" customHeight="false" hidden="false" ht="12.1" outlineLevel="0" r="64">
      <c r="A64" s="5" t="s">
        <f>=HYPERLINK("https://www.leilaoonline.com.br/lote/detalhe/322338", "2005")</f>
      </c>
      <c r="B64" s="4" t="s">
        <f>=HYPERLINK("https://www.leilaoonline.com.br/lote/detalhe/322338", "CAÇAMBA DO CAMINHÃO TOCO BASCULANTE ")</f>
      </c>
      <c r="C64" s="4" t="inlineStr">
        <is>
          <t>Não vendido</t>
        </is>
      </c>
      <c r="D64" s="4" t="inlineStr">
        <is>
          <t>0</t>
        </is>
      </c>
      <c r="E64" s="5" t="inlineStr">
        <is>
          <t>5.000,00</t>
        </is>
      </c>
      <c r="F64" s="4" t="inlineStr">
        <is>
          <t>500.00</t>
        </is>
      </c>
    </row>
    <row collapsed="false" customFormat="false" customHeight="false" hidden="false" ht="12.1" outlineLevel="0" r="65">
      <c r="A65" s="5" t="s">
        <f>=HYPERLINK("https://www.leilaoonline.com.br/lote/detalhe/322339", "2007")</f>
      </c>
      <c r="B65" s="4" t="s">
        <f>=HYPERLINK("https://www.leilaoonline.com.br/lote/detalhe/322339", "LOTE COM APROX. 61 BARRAS DE PVC 150 E APROX. 4 BARRAS 200; MARCA PEVESUL")</f>
      </c>
      <c r="C65" s="4" t="inlineStr">
        <is>
          <t>Vendido</t>
        </is>
      </c>
      <c r="D65" s="4" t="inlineStr">
        <is>
          <t>6</t>
        </is>
      </c>
      <c r="E65" s="5" t="inlineStr">
        <is>
          <t>8.000,00</t>
        </is>
      </c>
      <c r="F65" s="4" t="inlineStr">
        <is>
          <t>500.00</t>
        </is>
      </c>
    </row>
    <row collapsed="false" customFormat="false" customHeight="false" hidden="false" ht="12.1" outlineLevel="0" r="66">
      <c r="A66" s="5" t="s">
        <f>=HYPERLINK("https://www.leilaoonline.com.br/lote/detalhe/322340", "2008")</f>
      </c>
      <c r="B66" s="4" t="s">
        <f>=HYPERLINK("https://www.leilaoonline.com.br/lote/detalhe/322340", "02 SPRED - DISTRIBUIDOR DE AGREGADOS; MARCA CMV")</f>
      </c>
      <c r="C66" s="4" t="inlineStr">
        <is>
          <t>Não vendido</t>
        </is>
      </c>
      <c r="D66" s="4" t="inlineStr">
        <is>
          <t>0</t>
        </is>
      </c>
      <c r="E66" s="5" t="inlineStr">
        <is>
          <t>5.000,00</t>
        </is>
      </c>
      <c r="F66" s="4" t="inlineStr">
        <is>
          <t>500.00</t>
        </is>
      </c>
    </row>
    <row collapsed="false" customFormat="false" customHeight="false" hidden="false" ht="12.1" outlineLevel="0" r="67">
      <c r="A67" s="5" t="s">
        <f>=HYPERLINK("https://www.leilaoonline.com.br/lote/detalhe/322341", "2009")</f>
      </c>
      <c r="B67" s="4" t="s">
        <f>=HYPERLINK("https://www.leilaoonline.com.br/lote/detalhe/322341", "MOTOR CAMINHÃO CHEVROLET; MARCA PERKINS; MODELO 6357; Á DIESEL; 6 CILINDROS")</f>
      </c>
      <c r="C67" s="4" t="inlineStr">
        <is>
          <t>Não vendido</t>
        </is>
      </c>
      <c r="D67" s="4" t="inlineStr">
        <is>
          <t>0</t>
        </is>
      </c>
      <c r="E67" s="5" t="inlineStr">
        <is>
          <t>500,00</t>
        </is>
      </c>
      <c r="F67" s="4" t="inlineStr">
        <is>
          <t>500.00</t>
        </is>
      </c>
    </row>
    <row collapsed="false" customFormat="false" customHeight="false" hidden="false" ht="12.1" outlineLevel="0" r="68">
      <c r="A68" s="5" t="s">
        <f>=HYPERLINK("https://www.leilaoonline.com.br/lote/detalhe/322343", "2010")</f>
      </c>
      <c r="B68" s="4" t="s">
        <f>=HYPERLINK("https://www.leilaoonline.com.br/lote/detalhe/322343", "LOTE COM APROX. 44 PNEUS DE VÁRIAS MEDIDAS, APROX. 50 PEÇAS DE PROTETORES E CÂMARA DE AR - USADOS")</f>
      </c>
      <c r="C68" s="4" t="inlineStr">
        <is>
          <t>Não vendido</t>
        </is>
      </c>
      <c r="D68" s="4" t="inlineStr">
        <is>
          <t>0</t>
        </is>
      </c>
      <c r="E68" s="5" t="inlineStr">
        <is>
          <t>1.000,00</t>
        </is>
      </c>
      <c r="F68" s="4" t="inlineStr">
        <is>
          <t>500.00</t>
        </is>
      </c>
    </row>
    <row collapsed="false" customFormat="false" customHeight="false" hidden="false" ht="12.1" outlineLevel="0" r="69">
      <c r="A69" s="5" t="s">
        <f>=HYPERLINK("https://www.leilaoonline.com.br/lote/detalhe/322344", "2011")</f>
      </c>
      <c r="B69" s="4" t="s">
        <f>=HYPERLINK("https://www.leilaoonline.com.br/lote/detalhe/322344", "LOTE COM 13 FEIXES DE MOLAS DE CAMINHÃO - DIVERSOS MODELOS")</f>
      </c>
      <c r="C69" s="4" t="inlineStr">
        <is>
          <t>Não vendido</t>
        </is>
      </c>
      <c r="D69" s="4" t="inlineStr">
        <is>
          <t>1</t>
        </is>
      </c>
      <c r="E69" s="5" t="inlineStr">
        <is>
          <t>1.000,00</t>
        </is>
      </c>
      <c r="F69" s="4" t="inlineStr">
        <is>
          <t>500.00</t>
        </is>
      </c>
    </row>
    <row collapsed="false" customFormat="false" customHeight="false" hidden="false" ht="12.1" outlineLevel="0" r="70">
      <c r="A70" s="5" t="s">
        <f>=HYPERLINK("https://www.leilaoonline.com.br/lote/detalhe/322345", "2012")</f>
      </c>
      <c r="B70" s="4" t="s">
        <f>=HYPERLINK("https://www.leilaoonline.com.br/lote/detalhe/322345", "LOTE COM MOTORES ELÉTRICOS HP DIVERSOS")</f>
      </c>
      <c r="C70" s="4" t="inlineStr">
        <is>
          <t>Não vendido</t>
        </is>
      </c>
      <c r="D70" s="4" t="inlineStr">
        <is>
          <t>0</t>
        </is>
      </c>
      <c r="E70" s="5" t="inlineStr">
        <is>
          <t>1.000,00</t>
        </is>
      </c>
      <c r="F70" s="4" t="inlineStr">
        <is>
          <t>500.00</t>
        </is>
      </c>
    </row>
    <row collapsed="false" customFormat="false" customHeight="false" hidden="false" ht="12.1" outlineLevel="0" r="71">
      <c r="A71" s="5" t="s">
        <f>=HYPERLINK("https://www.leilaoonline.com.br/lote/detalhe/322346", "2013")</f>
      </c>
      <c r="B71" s="4" t="s">
        <f>=HYPERLINK("https://www.leilaoonline.com.br/lote/detalhe/322346", "LOTE COM 04 UNIDADES DE BOMBAS D'ÁGUA - DIVERSOS MODELOS")</f>
      </c>
      <c r="C71" s="4" t="inlineStr">
        <is>
          <t>Não vendido</t>
        </is>
      </c>
      <c r="D71" s="4" t="inlineStr">
        <is>
          <t>0</t>
        </is>
      </c>
      <c r="E71" s="5" t="inlineStr">
        <is>
          <t>1.500,00</t>
        </is>
      </c>
      <c r="F71" s="4" t="inlineStr">
        <is>
          <t>500.00</t>
        </is>
      </c>
    </row>
    <row collapsed="false" customFormat="false" customHeight="false" hidden="false" ht="12.1" outlineLevel="0" r="72">
      <c r="A72" s="5" t="s">
        <f>=HYPERLINK("https://www.leilaoonline.com.br/lote/detalhe/322347", "2014")</f>
      </c>
      <c r="B72" s="4" t="s">
        <f>=HYPERLINK("https://www.leilaoonline.com.br/lote/detalhe/322347", "LOTE COM 11 UNIDADES DE PONTA DE EIXO - CAMINHÃO")</f>
      </c>
      <c r="C72" s="4" t="inlineStr">
        <is>
          <t>Não vendido</t>
        </is>
      </c>
      <c r="D72" s="4" t="inlineStr">
        <is>
          <t>0</t>
        </is>
      </c>
      <c r="E72" s="5" t="inlineStr">
        <is>
          <t>500,00</t>
        </is>
      </c>
      <c r="F72" s="4" t="inlineStr">
        <is>
          <t>250.00</t>
        </is>
      </c>
    </row>
    <row collapsed="false" customFormat="false" customHeight="false" hidden="false" ht="12.1" outlineLevel="0" r="73">
      <c r="A73" s="5" t="s">
        <f>=HYPERLINK("https://www.leilaoonline.com.br/lote/detalhe/322350", "2015")</f>
      </c>
      <c r="B73" s="4" t="s">
        <f>=HYPERLINK("https://www.leilaoonline.com.br/lote/detalhe/322350", "LOTE COM PEÇAS DIVERSAS")</f>
      </c>
      <c r="C73" s="4" t="inlineStr">
        <is>
          <t>Não vendido</t>
        </is>
      </c>
      <c r="D73" s="4" t="inlineStr">
        <is>
          <t>0</t>
        </is>
      </c>
      <c r="E73" s="5" t="inlineStr">
        <is>
          <t>500,00</t>
        </is>
      </c>
      <c r="F73" s="4" t="inlineStr">
        <is>
          <t>250.00</t>
        </is>
      </c>
    </row>
    <row collapsed="false" customFormat="false" customHeight="false" hidden="false" ht="12.1" outlineLevel="0" r="74">
      <c r="A74" s="5" t="s">
        <f>=HYPERLINK("https://www.leilaoonline.com.br/lote/detalhe/322351", "2016")</f>
      </c>
      <c r="B74" s="4" t="s">
        <f>=HYPERLINK("https://www.leilaoonline.com.br/lote/detalhe/322351", "LOTE COM 14 BOMBAS HIDRÁULICAS E 03 VÁLVULAS - NOVAS - DIVERSOS MODELOS E APLICAÇÕES")</f>
      </c>
      <c r="C74" s="4" t="inlineStr">
        <is>
          <t>Não vendido</t>
        </is>
      </c>
      <c r="D74" s="4" t="inlineStr">
        <is>
          <t>0</t>
        </is>
      </c>
      <c r="E74" s="5" t="inlineStr">
        <is>
          <t>2.000,00</t>
        </is>
      </c>
      <c r="F74" s="4" t="inlineStr">
        <is>
          <t>500.00</t>
        </is>
      </c>
    </row>
    <row collapsed="false" customFormat="false" customHeight="false" hidden="false" ht="12.1" outlineLevel="0" r="75">
      <c r="A75" s="5" t="s">
        <f>=HYPERLINK("https://www.leilaoonline.com.br/lote/detalhe/322352", "2017")</f>
      </c>
      <c r="B75" s="4" t="s">
        <f>=HYPERLINK("https://www.leilaoonline.com.br/lote/detalhe/322352", "LOTE COM 6 UNIDADES DE CAIXA SECA - MOTORES DIVERSOS")</f>
      </c>
      <c r="C75" s="4" t="inlineStr">
        <is>
          <t>Não vendido</t>
        </is>
      </c>
      <c r="D75" s="4" t="inlineStr">
        <is>
          <t>0</t>
        </is>
      </c>
      <c r="E75" s="5" t="inlineStr">
        <is>
          <t>500,00</t>
        </is>
      </c>
      <c r="F75" s="4" t="inlineStr">
        <is>
          <t>250.00</t>
        </is>
      </c>
    </row>
    <row collapsed="false" customFormat="false" customHeight="false" hidden="false" ht="12.1" outlineLevel="0" r="76">
      <c r="A76" s="5" t="s">
        <f>=HYPERLINK("https://www.leilaoonline.com.br/lote/detalhe/322353", "2018")</f>
      </c>
      <c r="B76" s="4" t="s">
        <f>=HYPERLINK("https://www.leilaoonline.com.br/lote/detalhe/322353", "LOTE COM CAIXAS DE CÂMBIO CLARK")</f>
      </c>
      <c r="C76" s="4" t="inlineStr">
        <is>
          <t>Não vendido</t>
        </is>
      </c>
      <c r="D76" s="4" t="inlineStr">
        <is>
          <t>0</t>
        </is>
      </c>
      <c r="E76" s="5" t="inlineStr">
        <is>
          <t>2.000,00</t>
        </is>
      </c>
      <c r="F76" s="4" t="inlineStr">
        <is>
          <t>500.00</t>
        </is>
      </c>
    </row>
    <row collapsed="false" customFormat="false" customHeight="false" hidden="false" ht="12.1" outlineLevel="0" r="77">
      <c r="A77" s="5" t="s">
        <f>=HYPERLINK("https://www.leilaoonline.com.br/lote/detalhe/322354", "2019")</f>
      </c>
      <c r="B77" s="4" t="s">
        <f>=HYPERLINK("https://www.leilaoonline.com.br/lote/detalhe/322354", "LOTE COM 5 UNIDADES DE CARCAÇAS DE CÂMBIO CLARK")</f>
      </c>
      <c r="C77" s="4" t="inlineStr">
        <is>
          <t>Não vendido</t>
        </is>
      </c>
      <c r="D77" s="4" t="inlineStr">
        <is>
          <t>0</t>
        </is>
      </c>
      <c r="E77" s="5" t="inlineStr">
        <is>
          <t>1.000,00</t>
        </is>
      </c>
      <c r="F77" s="4" t="inlineStr">
        <is>
          <t>250.00</t>
        </is>
      </c>
    </row>
    <row collapsed="false" customFormat="false" customHeight="false" hidden="false" ht="12.1" outlineLevel="0" r="78">
      <c r="A78" s="5" t="s">
        <f>=HYPERLINK("https://www.leilaoonline.com.br/lote/detalhe/322355", "2020")</f>
      </c>
      <c r="B78" s="4" t="s">
        <f>=HYPERLINK("https://www.leilaoonline.com.br/lote/detalhe/322355", "LOTE COM RADIADORES DIVERSOS USADOS")</f>
      </c>
      <c r="C78" s="4" t="inlineStr">
        <is>
          <t>Não vendido</t>
        </is>
      </c>
      <c r="D78" s="4" t="inlineStr">
        <is>
          <t>0</t>
        </is>
      </c>
      <c r="E78" s="5" t="inlineStr">
        <is>
          <t>500,00</t>
        </is>
      </c>
      <c r="F78" s="4" t="inlineStr">
        <is>
          <t>250.00</t>
        </is>
      </c>
    </row>
    <row collapsed="false" customFormat="false" customHeight="false" hidden="false" ht="12.1" outlineLevel="0" r="79">
      <c r="A79" s="5" t="s">
        <f>=HYPERLINK("https://www.leilaoonline.com.br/lote/detalhe/322356", "2021")</f>
      </c>
      <c r="B79" s="4" t="s">
        <f>=HYPERLINK("https://www.leilaoonline.com.br/lote/detalhe/322356", "LOTE COM PEÇAS USADAS VIBRO ACABADORA BARBER")</f>
      </c>
      <c r="C79" s="4" t="inlineStr">
        <is>
          <t>Não vendido</t>
        </is>
      </c>
      <c r="D79" s="4" t="inlineStr">
        <is>
          <t>0</t>
        </is>
      </c>
      <c r="E79" s="5" t="inlineStr">
        <is>
          <t>1.500,00</t>
        </is>
      </c>
      <c r="F79" s="4" t="inlineStr">
        <is>
          <t>500.00</t>
        </is>
      </c>
    </row>
    <row collapsed="false" customFormat="false" customHeight="false" hidden="false" ht="12.1" outlineLevel="0" r="80">
      <c r="A80" s="5" t="s">
        <f>=HYPERLINK("https://www.leilaoonline.com.br/lote/detalhe/322357", "2022")</f>
      </c>
      <c r="B80" s="4" t="s">
        <f>=HYPERLINK("https://www.leilaoonline.com.br/lote/detalhe/322357", "LOTE COM 14 PEÇAS DIVERSAS - ESCAVADEIRA CATERPILLAR - ARTICULAÇÃO")</f>
      </c>
      <c r="C80" s="4" t="inlineStr">
        <is>
          <t>Não vendido</t>
        </is>
      </c>
      <c r="D80" s="4" t="inlineStr">
        <is>
          <t>0</t>
        </is>
      </c>
      <c r="E80" s="5" t="inlineStr">
        <is>
          <t>1.000,00</t>
        </is>
      </c>
      <c r="F80" s="4" t="inlineStr">
        <is>
          <t>250.00</t>
        </is>
      </c>
    </row>
    <row collapsed="false" customFormat="false" customHeight="false" hidden="false" ht="12.1" outlineLevel="0" r="81">
      <c r="A81" s="5" t="s">
        <f>=HYPERLINK("https://www.leilaoonline.com.br/lote/detalhe/322358", "2023")</f>
      </c>
      <c r="B81" s="4" t="s">
        <f>=HYPERLINK("https://www.leilaoonline.com.br/lote/detalhe/322358", "LOTE COM PEÇAS DIVERSAS DE PÁ CARREGADEIRA 930")</f>
      </c>
      <c r="C81" s="4" t="inlineStr">
        <is>
          <t>Não vendido</t>
        </is>
      </c>
      <c r="D81" s="4" t="inlineStr">
        <is>
          <t>1</t>
        </is>
      </c>
      <c r="E81" s="5" t="inlineStr">
        <is>
          <t>2.000,00</t>
        </is>
      </c>
      <c r="F81" s="4" t="inlineStr">
        <is>
          <t>500.00</t>
        </is>
      </c>
    </row>
    <row collapsed="false" customFormat="false" customHeight="false" hidden="false" ht="12.1" outlineLevel="0" r="82">
      <c r="A82" s="5" t="s">
        <f>=HYPERLINK("https://www.leilaoonline.com.br/lote/detalhe/322359", "2024")</f>
      </c>
      <c r="B82" s="4" t="s">
        <f>=HYPERLINK("https://www.leilaoonline.com.br/lote/detalhe/322359", "LOTE DE PEÇAS DIVERSAS DE ESCAVADEIRA")</f>
      </c>
      <c r="C82" s="4" t="inlineStr">
        <is>
          <t>Não vendido</t>
        </is>
      </c>
      <c r="D82" s="4" t="inlineStr">
        <is>
          <t>0</t>
        </is>
      </c>
      <c r="E82" s="5" t="inlineStr">
        <is>
          <t>500,00</t>
        </is>
      </c>
      <c r="F82" s="4" t="inlineStr">
        <is>
          <t>250.00</t>
        </is>
      </c>
    </row>
    <row collapsed="false" customFormat="false" customHeight="false" hidden="false" ht="12.1" outlineLevel="0" r="83">
      <c r="A83" s="5" t="s">
        <f>=HYPERLINK("https://www.leilaoonline.com.br/lote/detalhe/322360", "2025")</f>
      </c>
      <c r="B83" s="4" t="s">
        <f>=HYPERLINK("https://www.leilaoonline.com.br/lote/detalhe/322360", "LOTE COM PEÇAS DIVERSAS DE MOTONIVELADORA")</f>
      </c>
      <c r="C83" s="4" t="inlineStr">
        <is>
          <t>Não vendido</t>
        </is>
      </c>
      <c r="D83" s="4" t="inlineStr">
        <is>
          <t>0</t>
        </is>
      </c>
      <c r="E83" s="5" t="inlineStr">
        <is>
          <t>3.000,00</t>
        </is>
      </c>
      <c r="F83" s="4" t="inlineStr">
        <is>
          <t>500.00</t>
        </is>
      </c>
    </row>
    <row collapsed="false" customFormat="false" customHeight="false" hidden="false" ht="12.1" outlineLevel="0" r="84">
      <c r="A84" s="5" t="s">
        <f>=HYPERLINK("https://www.leilaoonline.com.br/lote/detalhe/322361", "2026")</f>
      </c>
      <c r="B84" s="4" t="s">
        <f>=HYPERLINK("https://www.leilaoonline.com.br/lote/detalhe/322361", "LOTE COM PEÇAS DIVERSAS - CAMINHÃO E MÁQUINA")</f>
      </c>
      <c r="C84" s="4" t="inlineStr">
        <is>
          <t>Não vendido</t>
        </is>
      </c>
      <c r="D84" s="4" t="inlineStr">
        <is>
          <t>0</t>
        </is>
      </c>
      <c r="E84" s="5" t="inlineStr">
        <is>
          <t>500,00</t>
        </is>
      </c>
      <c r="F84" s="4" t="inlineStr">
        <is>
          <t>250.00</t>
        </is>
      </c>
    </row>
    <row collapsed="false" customFormat="false" customHeight="false" hidden="false" ht="12.1" outlineLevel="0" r="85">
      <c r="A85" s="5" t="s">
        <f>=HYPERLINK("https://www.leilaoonline.com.br/lote/detalhe/322362", "2027")</f>
      </c>
      <c r="B85" s="4" t="s">
        <f>=HYPERLINK("https://www.leilaoonline.com.br/lote/detalhe/322362", "LOTE COM PEÇAS ELÉTRICAS DE CARRO E CAMINHÃO")</f>
      </c>
      <c r="C85" s="4" t="inlineStr">
        <is>
          <t>Não vendido</t>
        </is>
      </c>
      <c r="D85" s="4" t="inlineStr">
        <is>
          <t>0</t>
        </is>
      </c>
      <c r="E85" s="5" t="inlineStr">
        <is>
          <t>2.000,00</t>
        </is>
      </c>
      <c r="F85" s="4" t="inlineStr">
        <is>
          <t>500.00</t>
        </is>
      </c>
    </row>
    <row collapsed="false" customFormat="false" customHeight="false" hidden="false" ht="12.1" outlineLevel="0" r="86">
      <c r="A86" s="5" t="s">
        <f>=HYPERLINK("https://www.leilaoonline.com.br/lote/detalhe/322363", "2028")</f>
      </c>
      <c r="B86" s="4" t="s">
        <f>=HYPERLINK("https://www.leilaoonline.com.br/lote/detalhe/322363", "ROLO DE PNEU; MARCA TEMA TERRA; MODELO TEMA SP8000; ANO 1980 - FUNCIONANDO")</f>
      </c>
      <c r="C86" s="4" t="inlineStr">
        <is>
          <t>Não vendido</t>
        </is>
      </c>
      <c r="D86" s="4" t="inlineStr">
        <is>
          <t>0</t>
        </is>
      </c>
      <c r="E86" s="5" t="inlineStr">
        <is>
          <t>30.000,00</t>
        </is>
      </c>
      <c r="F86" s="4" t="inlineStr">
        <is>
          <t>1250.00</t>
        </is>
      </c>
    </row>
    <row collapsed="false" customFormat="false" customHeight="false" hidden="false" ht="12.1" outlineLevel="0" r="87">
      <c r="A87" s="5" t="s">
        <f>=HYPERLINK("https://www.leilaoonline.com.br/lote/detalhe/322364", "2029")</f>
      </c>
      <c r="B87" s="4" t="s">
        <f>=HYPERLINK("https://www.leilaoonline.com.br/lote/detalhe/322364", "LOTE COM PEÇAS HIDRÁULICAS PARA CAMINHÕES")</f>
      </c>
      <c r="C87" s="4" t="inlineStr">
        <is>
          <t>Não vendido</t>
        </is>
      </c>
      <c r="D87" s="4" t="inlineStr">
        <is>
          <t>1</t>
        </is>
      </c>
      <c r="E87" s="5" t="inlineStr">
        <is>
          <t>500,00</t>
        </is>
      </c>
      <c r="F87" s="4" t="inlineStr">
        <is>
          <t>250.00</t>
        </is>
      </c>
    </row>
    <row collapsed="false" customFormat="false" customHeight="false" hidden="false" ht="12.1" outlineLevel="0" r="88">
      <c r="A88" s="5" t="s">
        <f>=HYPERLINK("https://www.leilaoonline.com.br/lote/detalhe/322365", "2030")</f>
      </c>
      <c r="B88" s="4" t="s">
        <f>=HYPERLINK("https://www.leilaoonline.com.br/lote/detalhe/322365", "LOTE COM 01 UNIDADE SILENCIOSO MOTOR ESCAVADEIRA 320D")</f>
      </c>
      <c r="C88" s="4" t="inlineStr">
        <is>
          <t>Não vendido</t>
        </is>
      </c>
      <c r="D88" s="4" t="inlineStr">
        <is>
          <t>1</t>
        </is>
      </c>
      <c r="E88" s="5" t="inlineStr">
        <is>
          <t>500,00</t>
        </is>
      </c>
      <c r="F88" s="4" t="inlineStr">
        <is>
          <t>250.00</t>
        </is>
      </c>
    </row>
    <row collapsed="false" customFormat="false" customHeight="false" hidden="false" ht="12.1" outlineLevel="0" r="89">
      <c r="A89" s="5" t="s">
        <f>=HYPERLINK("https://www.leilaoonline.com.br/lote/detalhe/322366", "2031")</f>
      </c>
      <c r="B89" s="4" t="s">
        <f>=HYPERLINK("https://www.leilaoonline.com.br/lote/detalhe/322366", "MÁQUINA DE SOLDA MODELO LHE 425")</f>
      </c>
      <c r="C89" s="4" t="inlineStr">
        <is>
          <t>Vendido</t>
        </is>
      </c>
      <c r="D89" s="4" t="inlineStr">
        <is>
          <t>2</t>
        </is>
      </c>
      <c r="E89" s="5" t="inlineStr">
        <is>
          <t>550,00</t>
        </is>
      </c>
      <c r="F89" s="4" t="inlineStr">
        <is>
          <t>250.00</t>
        </is>
      </c>
    </row>
    <row collapsed="false" customFormat="false" customHeight="false" hidden="false" ht="12.1" outlineLevel="0" r="90">
      <c r="A90" s="5" t="s">
        <f>=HYPERLINK("https://www.leilaoonline.com.br/lote/detalhe/322367", "2032")</f>
      </c>
      <c r="B90" s="4" t="s">
        <f>=HYPERLINK("https://www.leilaoonline.com.br/lote/detalhe/322367", "MÁQUINA DE SOLDA MODELO PICCOLO")</f>
      </c>
      <c r="C90" s="4" t="inlineStr">
        <is>
          <t>Não vendido</t>
        </is>
      </c>
      <c r="D90" s="4" t="inlineStr">
        <is>
          <t>0</t>
        </is>
      </c>
      <c r="E90" s="5" t="inlineStr">
        <is>
          <t>500,00</t>
        </is>
      </c>
      <c r="F90" s="4" t="inlineStr">
        <is>
          <t>250.00</t>
        </is>
      </c>
    </row>
    <row collapsed="false" customFormat="false" customHeight="false" hidden="false" ht="12.1" outlineLevel="0" r="91">
      <c r="A91" s="5" t="s">
        <f>=HYPERLINK("https://www.leilaoonline.com.br/lote/detalhe/322368", "2033")</f>
      </c>
      <c r="B91" s="4" t="s">
        <f>=HYPERLINK("https://www.leilaoonline.com.br/lote/detalhe/322368", "LOTE COM RODAS DIVERSAS DE MÁQUINAS E CAMINHÕES")</f>
      </c>
      <c r="C91" s="4" t="inlineStr">
        <is>
          <t>Não vendido</t>
        </is>
      </c>
      <c r="D91" s="4" t="inlineStr">
        <is>
          <t>1</t>
        </is>
      </c>
      <c r="E91" s="5" t="inlineStr">
        <is>
          <t>1.000,00</t>
        </is>
      </c>
      <c r="F91" s="4" t="inlineStr">
        <is>
          <t>500.00</t>
        </is>
      </c>
    </row>
    <row collapsed="false" customFormat="false" customHeight="false" hidden="false" ht="12.1" outlineLevel="0" r="92">
      <c r="A92" s="5" t="s">
        <f>=HYPERLINK("https://www.leilaoonline.com.br/lote/detalhe/322369", "2034")</f>
      </c>
      <c r="B92" s="4" t="s">
        <f>=HYPERLINK("https://www.leilaoonline.com.br/lote/detalhe/322369", "TEODOLITO ANTIGO")</f>
      </c>
      <c r="C92" s="4" t="inlineStr">
        <is>
          <t>Não vendido</t>
        </is>
      </c>
      <c r="D92" s="4" t="inlineStr">
        <is>
          <t>0</t>
        </is>
      </c>
      <c r="E92" s="5" t="inlineStr">
        <is>
          <t>500,00</t>
        </is>
      </c>
      <c r="F92" s="4" t="inlineStr">
        <is>
          <t>250.00</t>
        </is>
      </c>
    </row>
    <row collapsed="false" customFormat="false" customHeight="false" hidden="false" ht="12.1" outlineLevel="0" r="93">
      <c r="A93" s="5" t="s">
        <f>=HYPERLINK("https://www.leilaoonline.com.br/lote/detalhe/322370", "2035")</f>
      </c>
      <c r="B93" s="4" t="s">
        <f>=HYPERLINK("https://www.leilaoonline.com.br/lote/detalhe/322370", "LOTE COM 05 UNIDADES DE TURBINAS; MOTOR DE MERCEDES BENZ - COM AVARIAS")</f>
      </c>
      <c r="C93" s="4" t="inlineStr">
        <is>
          <t>Não vendido</t>
        </is>
      </c>
      <c r="D93" s="4" t="inlineStr">
        <is>
          <t>0</t>
        </is>
      </c>
      <c r="E93" s="5" t="inlineStr">
        <is>
          <t>500,00</t>
        </is>
      </c>
      <c r="F93" s="4" t="inlineStr">
        <is>
          <t>250.00</t>
        </is>
      </c>
    </row>
    <row collapsed="false" customFormat="false" customHeight="false" hidden="false" ht="12.1" outlineLevel="0" r="94">
      <c r="A94" s="5" t="s">
        <f>=HYPERLINK("https://www.leilaoonline.com.br/lote/detalhe/322371", "2036")</f>
      </c>
      <c r="B94" s="4" t="s">
        <f>=HYPERLINK("https://www.leilaoonline.com.br/lote/detalhe/322371", "LOTE COM DIVERSAS CONEXÕES DE FERRO FUNDIDO E HIDRANTES")</f>
      </c>
      <c r="C94" s="4" t="inlineStr">
        <is>
          <t>Não vendido</t>
        </is>
      </c>
      <c r="D94" s="4" t="inlineStr">
        <is>
          <t>0</t>
        </is>
      </c>
      <c r="E94" s="5" t="inlineStr">
        <is>
          <t>2.000,00</t>
        </is>
      </c>
      <c r="F94" s="4" t="inlineStr">
        <is>
          <t>500.00</t>
        </is>
      </c>
    </row>
    <row collapsed="false" customFormat="false" customHeight="false" hidden="false" ht="12.1" outlineLevel="0" r="95">
      <c r="A95" s="5" t="s">
        <f>=HYPERLINK("https://www.leilaoonline.com.br/lote/detalhe/322372", "2037")</f>
      </c>
      <c r="B95" s="4" t="s">
        <f>=HYPERLINK("https://www.leilaoonline.com.br/lote/detalhe/322372", "LOTE COM DIVERSAS CONEXÕES DE PVC")</f>
      </c>
      <c r="C95" s="4" t="inlineStr">
        <is>
          <t>Não vendido</t>
        </is>
      </c>
      <c r="D95" s="4" t="inlineStr">
        <is>
          <t>0</t>
        </is>
      </c>
      <c r="E95" s="5" t="inlineStr">
        <is>
          <t>1.000,00</t>
        </is>
      </c>
      <c r="F95" s="4" t="inlineStr">
        <is>
          <t>250.00</t>
        </is>
      </c>
    </row>
    <row collapsed="false" customFormat="false" customHeight="false" hidden="false" ht="12.1" outlineLevel="0" r="96">
      <c r="A96" s="5" t="s">
        <f>=HYPERLINK("https://www.leilaoonline.com.br/lote/detalhe/322373", "2038")</f>
      </c>
      <c r="B96" s="4" t="s">
        <f>=HYPERLINK("https://www.leilaoonline.com.br/lote/detalhe/322373", "LOTE COM 10 UNIDADES DE CANOS DE DIVERSAS MEDIDAS E MODELOS DA PÁ CARREGADEIRA E ESCAVADEIRA")</f>
      </c>
      <c r="C96" s="4" t="inlineStr">
        <is>
          <t>Não vendido</t>
        </is>
      </c>
      <c r="D96" s="4" t="inlineStr">
        <is>
          <t>0</t>
        </is>
      </c>
      <c r="E96" s="5" t="inlineStr">
        <is>
          <t>500,00</t>
        </is>
      </c>
      <c r="F96" s="4" t="inlineStr">
        <is>
          <t>250.00</t>
        </is>
      </c>
    </row>
    <row collapsed="false" customFormat="false" customHeight="false" hidden="false" ht="12.1" outlineLevel="0" r="97">
      <c r="A97" s="5" t="s">
        <f>=HYPERLINK("https://www.leilaoonline.com.br/lote/detalhe/322374", "2039")</f>
      </c>
      <c r="B97" s="4" t="s">
        <f>=HYPERLINK("https://www.leilaoonline.com.br/lote/detalhe/322374", "CONJUNTO DE BANCADAS DE AUTO ELÉTRICO PARA TESTE DE MOTOR DE PARTIDA E ALTERNADOR")</f>
      </c>
      <c r="C97" s="4" t="inlineStr">
        <is>
          <t>Não vendido</t>
        </is>
      </c>
      <c r="D97" s="4" t="inlineStr">
        <is>
          <t>0</t>
        </is>
      </c>
      <c r="E97" s="5" t="inlineStr">
        <is>
          <t>1.000,00</t>
        </is>
      </c>
      <c r="F97" s="4" t="inlineStr">
        <is>
          <t>500.00</t>
        </is>
      </c>
    </row>
    <row collapsed="false" customFormat="false" customHeight="false" hidden="false" ht="12.1" outlineLevel="0" r="98">
      <c r="A98" s="5" t="s">
        <f>=HYPERLINK("https://www.leilaoonline.com.br/lote/detalhe/322375", "2040")</f>
      </c>
      <c r="B98" s="4" t="s">
        <f>=HYPERLINK("https://www.leilaoonline.com.br/lote/detalhe/322375", "LOTE COM 03 UNIDADES DE DENTE DA ESCAVADEIRA 01 DE RETRO ESCAVADEIRA E 01 DE PATROL")</f>
      </c>
      <c r="C98" s="4" t="inlineStr">
        <is>
          <t>Não vendido</t>
        </is>
      </c>
      <c r="D98" s="4" t="inlineStr">
        <is>
          <t>0</t>
        </is>
      </c>
      <c r="E98" s="5" t="inlineStr">
        <is>
          <t>500,00</t>
        </is>
      </c>
      <c r="F98" s="4" t="inlineStr">
        <is>
          <t>250.00</t>
        </is>
      </c>
    </row>
    <row collapsed="false" customFormat="false" customHeight="false" hidden="false" ht="12.1" outlineLevel="0" r="99">
      <c r="A99" s="5" t="s">
        <f>=HYPERLINK("https://www.leilaoonline.com.br/lote/detalhe/322376", "2041")</f>
      </c>
      <c r="B99" s="4" t="s">
        <f>=HYPERLINK("https://www.leilaoonline.com.br/lote/detalhe/322376", "LOTE COM 12 UNIDADES DE EIXO CARDAN, PONTA DE CARDAN E FLANGE")</f>
      </c>
      <c r="C99" s="4" t="inlineStr">
        <is>
          <t>Não vendido</t>
        </is>
      </c>
      <c r="D99" s="4" t="inlineStr">
        <is>
          <t>0</t>
        </is>
      </c>
      <c r="E99" s="5" t="inlineStr">
        <is>
          <t>500,00</t>
        </is>
      </c>
      <c r="F99" s="4" t="inlineStr">
        <is>
          <t>250.00</t>
        </is>
      </c>
    </row>
    <row collapsed="false" customFormat="false" customHeight="false" hidden="false" ht="12.1" outlineLevel="0" r="100">
      <c r="A100" s="5" t="s">
        <f>=HYPERLINK("https://www.leilaoonline.com.br/lote/detalhe/322377", "2042")</f>
      </c>
      <c r="B100" s="4" t="s">
        <f>=HYPERLINK("https://www.leilaoonline.com.br/lote/detalhe/322377", "LOTE COM 07 UNIDADES DE EIXOS E VIRABREQUIM DE DIVERSOS MODELOS E 01 UNIDADE DE EIXO COMANDO MOTOR MERCEDES")</f>
      </c>
      <c r="C100" s="4" t="inlineStr">
        <is>
          <t>Não vendido</t>
        </is>
      </c>
      <c r="D100" s="4" t="inlineStr">
        <is>
          <t>0</t>
        </is>
      </c>
      <c r="E100" s="5" t="inlineStr">
        <is>
          <t>2.000,00</t>
        </is>
      </c>
      <c r="F100" s="4" t="inlineStr">
        <is>
          <t>500.00</t>
        </is>
      </c>
    </row>
    <row collapsed="false" customFormat="false" customHeight="false" hidden="false" ht="12.1" outlineLevel="0" r="101">
      <c r="A101" s="5" t="s">
        <f>=HYPERLINK("https://www.leilaoonline.com.br/lote/detalhe/322378", "2043")</f>
      </c>
      <c r="B101" s="4" t="s">
        <f>=HYPERLINK("https://www.leilaoonline.com.br/lote/detalhe/322378", "LOTE COM FORMA DE GUIA E SARGETAS PARA MÁQUINA EXTRUSORA")</f>
      </c>
      <c r="C101" s="4" t="inlineStr">
        <is>
          <t>Não vendido</t>
        </is>
      </c>
      <c r="D101" s="4" t="inlineStr">
        <is>
          <t>0</t>
        </is>
      </c>
      <c r="E101" s="5" t="inlineStr">
        <is>
          <t>3.000,00</t>
        </is>
      </c>
      <c r="F101" s="4" t="inlineStr">
        <is>
          <t>500.00</t>
        </is>
      </c>
    </row>
    <row collapsed="false" customFormat="false" customHeight="false" hidden="false" ht="12.1" outlineLevel="0" r="102">
      <c r="A102" s="5" t="s">
        <f>=HYPERLINK("https://www.leilaoonline.com.br/lote/detalhe/322379", "2044")</f>
      </c>
      <c r="B102" s="4" t="s">
        <f>=HYPERLINK("https://www.leilaoonline.com.br/lote/detalhe/322379", "LOTE COM 34 UNIDADES DE FILTROS HIDRÁULICOS, FILTROS DIESEL, FILTRO LUBRIFICANTE E FILTRO DE AR")</f>
      </c>
      <c r="C102" s="4" t="inlineStr">
        <is>
          <t>Não vendido</t>
        </is>
      </c>
      <c r="D102" s="4" t="inlineStr">
        <is>
          <t>0</t>
        </is>
      </c>
      <c r="E102" s="5" t="inlineStr">
        <is>
          <t>500,00</t>
        </is>
      </c>
      <c r="F102" s="4" t="inlineStr">
        <is>
          <t>250.00</t>
        </is>
      </c>
    </row>
    <row collapsed="false" customFormat="false" customHeight="false" hidden="false" ht="12.1" outlineLevel="0" r="103">
      <c r="A103" s="5" t="s">
        <f>=HYPERLINK("https://www.leilaoonline.com.br/lote/detalhe/322380", "2045")</f>
      </c>
      <c r="B103" s="4" t="s">
        <f>=HYPERLINK("https://www.leilaoonline.com.br/lote/detalhe/322380", "LOTE COM 60 UNIDADES LONAS DE FREIOS DIVERSOS MODELO E 09 UNIDADES DE  PATINHO DE FREIO")</f>
      </c>
      <c r="C103" s="4" t="inlineStr">
        <is>
          <t>Não vendido</t>
        </is>
      </c>
      <c r="D103" s="4" t="inlineStr">
        <is>
          <t>0</t>
        </is>
      </c>
      <c r="E103" s="5" t="inlineStr">
        <is>
          <t>500,00</t>
        </is>
      </c>
      <c r="F103" s="4" t="inlineStr">
        <is>
          <t>250.00</t>
        </is>
      </c>
    </row>
    <row collapsed="false" customFormat="false" customHeight="false" hidden="false" ht="12.1" outlineLevel="0" r="104">
      <c r="A104" s="5" t="s">
        <f>=HYPERLINK("https://www.leilaoonline.com.br/lote/detalhe/322381", "2046")</f>
      </c>
      <c r="B104" s="4" t="s">
        <f>=HYPERLINK("https://www.leilaoonline.com.br/lote/detalhe/322381", "LOTE COM 01 CAIXA DE FILTRO DE AR DO CAMINHÃO VOLVO 360")</f>
      </c>
      <c r="C104" s="4" t="inlineStr">
        <is>
          <t>Não vendido</t>
        </is>
      </c>
      <c r="D104" s="4" t="inlineStr">
        <is>
          <t>0</t>
        </is>
      </c>
      <c r="E104" s="5" t="inlineStr">
        <is>
          <t>500,00</t>
        </is>
      </c>
      <c r="F104" s="4" t="inlineStr">
        <is>
          <t>250.00</t>
        </is>
      </c>
    </row>
    <row collapsed="false" customFormat="false" customHeight="false" hidden="false" ht="12.1" outlineLevel="0" r="105">
      <c r="A105" s="5" t="s">
        <f>=HYPERLINK("https://www.leilaoonline.com.br/lote/detalhe/322382", "2047")</f>
      </c>
      <c r="B105" s="4" t="s">
        <f>=HYPERLINK("https://www.leilaoonline.com.br/lote/detalhe/322382", "LOTE COM DIVERSOS TAMANHOS DE MANGUEIRAS E CANOS")</f>
      </c>
      <c r="C105" s="4" t="inlineStr">
        <is>
          <t>Não vendido</t>
        </is>
      </c>
      <c r="D105" s="4" t="inlineStr">
        <is>
          <t>0</t>
        </is>
      </c>
      <c r="E105" s="5" t="inlineStr">
        <is>
          <t>250,00</t>
        </is>
      </c>
      <c r="F105" s="4" t="inlineStr">
        <is>
          <t>250.00</t>
        </is>
      </c>
    </row>
    <row collapsed="false" customFormat="false" customHeight="false" hidden="false" ht="12.1" outlineLevel="0" r="106">
      <c r="A106" s="5" t="s">
        <f>=HYPERLINK("https://www.leilaoonline.com.br/lote/detalhe/322383", "2049")</f>
      </c>
      <c r="B106" s="4" t="s">
        <f>=HYPERLINK("https://www.leilaoonline.com.br/lote/detalhe/322383", "REGISTRO DE ÁGUA PARA REDE")</f>
      </c>
      <c r="C106" s="4" t="inlineStr">
        <is>
          <t>Não vendido</t>
        </is>
      </c>
      <c r="D106" s="4" t="inlineStr">
        <is>
          <t>0</t>
        </is>
      </c>
      <c r="E106" s="5" t="inlineStr">
        <is>
          <t>1.000,00</t>
        </is>
      </c>
      <c r="F106" s="4" t="inlineStr">
        <is>
          <t>500.00</t>
        </is>
      </c>
    </row>
    <row collapsed="false" customFormat="false" customHeight="false" hidden="false" ht="12.1" outlineLevel="0" r="107">
      <c r="A107" s="5" t="s">
        <f>=HYPERLINK("https://www.leilaoonline.com.br/lote/detalhe/322384", "2050")</f>
      </c>
      <c r="B107" s="4" t="s">
        <f>=HYPERLINK("https://www.leilaoonline.com.br/lote/detalhe/322384", "LOTE COM 4 ÁRMARIOS DE AÇO PARA ARQUIVO")</f>
      </c>
      <c r="C107" s="4" t="inlineStr">
        <is>
          <t>Não vendido</t>
        </is>
      </c>
      <c r="D107" s="4" t="inlineStr">
        <is>
          <t>0</t>
        </is>
      </c>
      <c r="E107" s="5" t="inlineStr">
        <is>
          <t>500,00</t>
        </is>
      </c>
      <c r="F107" s="4" t="inlineStr">
        <is>
          <t>250.00</t>
        </is>
      </c>
    </row>
    <row collapsed="false" customFormat="false" customHeight="false" hidden="false" ht="12.1" outlineLevel="0" r="108">
      <c r="A108" s="5" t="s">
        <f>=HYPERLINK("https://www.leilaoonline.com.br/lote/detalhe/322385", "2051")</f>
      </c>
      <c r="B108" s="4" t="s">
        <f>=HYPERLINK("https://www.leilaoonline.com.br/lote/detalhe/322385", "LOTE COM DIVERSOS MODELOS E MEDIDAS DE CABOS DE AÇO")</f>
      </c>
      <c r="C108" s="4" t="inlineStr">
        <is>
          <t>Não vendido</t>
        </is>
      </c>
      <c r="D108" s="4" t="inlineStr">
        <is>
          <t>0</t>
        </is>
      </c>
      <c r="E108" s="5" t="inlineStr">
        <is>
          <t>250,00</t>
        </is>
      </c>
      <c r="F108" s="4" t="inlineStr">
        <is>
          <t>250.00</t>
        </is>
      </c>
    </row>
    <row collapsed="false" customFormat="false" customHeight="false" hidden="false" ht="12.1" outlineLevel="0" r="109">
      <c r="A109" s="5" t="s">
        <f>=HYPERLINK("https://www.leilaoonline.com.br/lote/detalhe/322386", "2052")</f>
      </c>
      <c r="B109" s="4" t="s">
        <f>=HYPERLINK("https://www.leilaoonline.com.br/lote/detalhe/322386", "LOTE COM MATERIAIS E PEÇAS DIVERSAS")</f>
      </c>
      <c r="C109" s="4" t="inlineStr">
        <is>
          <t>Não vendido</t>
        </is>
      </c>
      <c r="D109" s="4" t="inlineStr">
        <is>
          <t>0</t>
        </is>
      </c>
      <c r="E109" s="5" t="inlineStr">
        <is>
          <t>500,00</t>
        </is>
      </c>
      <c r="F109" s="4" t="inlineStr">
        <is>
          <t>250.00</t>
        </is>
      </c>
    </row>
    <row collapsed="false" customFormat="false" customHeight="false" hidden="false" ht="12.1" outlineLevel="0" r="110">
      <c r="A110" s="5" t="s">
        <f>=HYPERLINK("https://www.leilaoonline.com.br/lote/detalhe/322387", "2053")</f>
      </c>
      <c r="B110" s="4" t="s">
        <f>=HYPERLINK("https://www.leilaoonline.com.br/lote/detalhe/322387", "SUCATA DE EQUIPAMENTO ELETRÔNICO")</f>
      </c>
      <c r="C110" s="4" t="inlineStr">
        <is>
          <t>Vendido</t>
        </is>
      </c>
      <c r="D110" s="4" t="inlineStr">
        <is>
          <t>2</t>
        </is>
      </c>
      <c r="E110" s="5" t="inlineStr">
        <is>
          <t>550,00</t>
        </is>
      </c>
      <c r="F110" s="4" t="inlineStr">
        <is>
          <t>250.00</t>
        </is>
      </c>
    </row>
    <row collapsed="false" customFormat="false" customHeight="false" hidden="false" ht="12.1" outlineLevel="0" r="111">
      <c r="A111" s="5" t="s">
        <f>=HYPERLINK("https://www.leilaoonline.com.br/lote/detalhe/322388", "2054")</f>
      </c>
      <c r="B111" s="4" t="s">
        <f>=HYPERLINK("https://www.leilaoonline.com.br/lote/detalhe/322388", "LOTE COM SUPORTE PARA EXTINTORES")</f>
      </c>
      <c r="C111" s="4" t="inlineStr">
        <is>
          <t>Não vendido</t>
        </is>
      </c>
      <c r="D111" s="4" t="inlineStr">
        <is>
          <t>0</t>
        </is>
      </c>
      <c r="E111" s="5" t="inlineStr">
        <is>
          <t>250,00</t>
        </is>
      </c>
      <c r="F111" s="4" t="inlineStr">
        <is>
          <t>250.00</t>
        </is>
      </c>
    </row>
    <row collapsed="false" customFormat="false" customHeight="false" hidden="false" ht="12.1" outlineLevel="0" r="112">
      <c r="A112" s="5" t="s">
        <f>=HYPERLINK("https://www.leilaoonline.com.br/lote/detalhe/322389", "2055")</f>
      </c>
      <c r="B112" s="4" t="s">
        <f>=HYPERLINK("https://www.leilaoonline.com.br/lote/detalhe/322389", "LOTE COM BELICHES DE FERRO PARA ALOJAMENTO")</f>
      </c>
      <c r="C112" s="4" t="inlineStr">
        <is>
          <t>Não vendido</t>
        </is>
      </c>
      <c r="D112" s="4" t="inlineStr">
        <is>
          <t>0</t>
        </is>
      </c>
      <c r="E112" s="5" t="inlineStr">
        <is>
          <t>500,00</t>
        </is>
      </c>
      <c r="F112" s="4" t="inlineStr">
        <is>
          <t>250.00</t>
        </is>
      </c>
    </row>
    <row collapsed="false" customFormat="false" customHeight="false" hidden="false" ht="12.1" outlineLevel="0" r="113">
      <c r="A113" s="5" t="s">
        <f>=HYPERLINK("https://www.leilaoonline.com.br/lote/detalhe/322390", "2056")</f>
      </c>
      <c r="B113" s="4" t="s">
        <f>=HYPERLINK("https://www.leilaoonline.com.br/lote/detalhe/322390", "LOTE COM 05 UNIDADES DE CAIXA DE FERRAMENTAS - USADAS")</f>
      </c>
      <c r="C113" s="4" t="inlineStr">
        <is>
          <t>Não vendido</t>
        </is>
      </c>
      <c r="D113" s="4" t="inlineStr">
        <is>
          <t>0</t>
        </is>
      </c>
      <c r="E113" s="5" t="inlineStr">
        <is>
          <t>500,00</t>
        </is>
      </c>
      <c r="F113" s="4" t="inlineStr">
        <is>
          <t>250.00</t>
        </is>
      </c>
    </row>
    <row collapsed="false" customFormat="false" customHeight="false" hidden="false" ht="12.1" outlineLevel="0" r="114">
      <c r="A114" s="5" t="s">
        <f>=HYPERLINK("https://www.leilaoonline.com.br/lote/detalhe/322391", "2057")</f>
      </c>
      <c r="B114" s="4" t="s">
        <f>=HYPERLINK("https://www.leilaoonline.com.br/lote/detalhe/322391", " LOTE COM 03 DIFERENCIAIS THINKING - COMPLETO")</f>
      </c>
      <c r="C114" s="4" t="inlineStr">
        <is>
          <t>Não vendido</t>
        </is>
      </c>
      <c r="D114" s="4" t="inlineStr">
        <is>
          <t>0</t>
        </is>
      </c>
      <c r="E114" s="5" t="inlineStr">
        <is>
          <t>2.000,00</t>
        </is>
      </c>
      <c r="F114" s="4" t="inlineStr">
        <is>
          <t>500.00</t>
        </is>
      </c>
    </row>
    <row collapsed="false" customFormat="false" customHeight="false" hidden="false" ht="12.1" outlineLevel="0" r="115">
      <c r="A115" s="5" t="s">
        <f>=HYPERLINK("https://www.leilaoonline.com.br/lote/detalhe/322392", "2058")</f>
      </c>
      <c r="B115" s="4" t="s">
        <f>=HYPERLINK("https://www.leilaoonline.com.br/lote/detalhe/322392", "LOTE COM 01 DIFERENCIAL THINKING - PARCIAL")</f>
      </c>
      <c r="C115" s="4" t="inlineStr">
        <is>
          <t>Não vendido</t>
        </is>
      </c>
      <c r="D115" s="4" t="inlineStr">
        <is>
          <t>0</t>
        </is>
      </c>
      <c r="E115" s="5" t="inlineStr">
        <is>
          <t>500,00</t>
        </is>
      </c>
      <c r="F115" s="4" t="inlineStr">
        <is>
          <t>250.00</t>
        </is>
      </c>
    </row>
    <row collapsed="false" customFormat="false" customHeight="false" hidden="false" ht="12.1" outlineLevel="0" r="116">
      <c r="A116" s="5" t="s">
        <f>=HYPERLINK("https://www.leilaoonline.com.br/lote/detalhe/322393", "2059")</f>
      </c>
      <c r="B116" s="4" t="s">
        <f>=HYPERLINK("https://www.leilaoonline.com.br/lote/detalhe/322393", "CARCAÇA DE DIFERENCIAL THIKING")</f>
      </c>
      <c r="C116" s="4" t="inlineStr">
        <is>
          <t>Não vendido</t>
        </is>
      </c>
      <c r="D116" s="4" t="inlineStr">
        <is>
          <t>0</t>
        </is>
      </c>
      <c r="E116" s="5" t="inlineStr">
        <is>
          <t>500,00</t>
        </is>
      </c>
      <c r="F116" s="4" t="inlineStr">
        <is>
          <t>250.00</t>
        </is>
      </c>
    </row>
    <row collapsed="false" customFormat="false" customHeight="false" hidden="false" ht="12.1" outlineLevel="0" r="117">
      <c r="A117" s="5" t="s">
        <f>=HYPERLINK("https://www.leilaoonline.com.br/lote/detalhe/322394", "2060")</f>
      </c>
      <c r="B117" s="4" t="s">
        <f>=HYPERLINK("https://www.leilaoonline.com.br/lote/detalhe/322394", " DIFERENCIAL ROCKWELL; CAMINHÃO 3/4 - COMPLETO")</f>
      </c>
      <c r="C117" s="4" t="inlineStr">
        <is>
          <t>Não vendido</t>
        </is>
      </c>
      <c r="D117" s="4" t="inlineStr">
        <is>
          <t>0</t>
        </is>
      </c>
      <c r="E117" s="5" t="inlineStr">
        <is>
          <t>1.000,00</t>
        </is>
      </c>
      <c r="F117" s="4" t="inlineStr">
        <is>
          <t>500.00</t>
        </is>
      </c>
    </row>
    <row collapsed="false" customFormat="false" customHeight="false" hidden="false" ht="12.1" outlineLevel="0" r="118">
      <c r="A118" s="5" t="s">
        <f>=HYPERLINK("https://www.leilaoonline.com.br/lote/detalhe/322395", "2061")</f>
      </c>
      <c r="B118" s="4" t="s">
        <f>=HYPERLINK("https://www.leilaoonline.com.br/lote/detalhe/322395", "DIFERENCIAL ROCKWELL; CAMINHÃO 3/4; MODELO RS 220 - PARCIAL")</f>
      </c>
      <c r="C118" s="4" t="inlineStr">
        <is>
          <t>Não vendido</t>
        </is>
      </c>
      <c r="D118" s="4" t="inlineStr">
        <is>
          <t>0</t>
        </is>
      </c>
      <c r="E118" s="5" t="inlineStr">
        <is>
          <t>500,00</t>
        </is>
      </c>
      <c r="F118" s="4" t="inlineStr">
        <is>
          <t>250.00</t>
        </is>
      </c>
    </row>
    <row collapsed="false" customFormat="false" customHeight="false" hidden="false" ht="12.1" outlineLevel="0" r="119">
      <c r="A119" s="5" t="s">
        <f>=HYPERLINK("https://www.leilaoonline.com.br/lote/detalhe/322396", "2062")</f>
      </c>
      <c r="B119" s="4" t="s">
        <f>=HYPERLINK("https://www.leilaoonline.com.br/lote/detalhe/322396", "KIT DE PROTEÇÃO DA ESCAVADEIRA ")</f>
      </c>
      <c r="C119" s="4" t="inlineStr">
        <is>
          <t>Não vendido</t>
        </is>
      </c>
      <c r="D119" s="4" t="inlineStr">
        <is>
          <t>0</t>
        </is>
      </c>
      <c r="E119" s="5" t="inlineStr">
        <is>
          <t>500,00</t>
        </is>
      </c>
      <c r="F119" s="4" t="inlineStr">
        <is>
          <t>250.00</t>
        </is>
      </c>
    </row>
    <row collapsed="false" customFormat="false" customHeight="false" hidden="false" ht="12.1" outlineLevel="0" r="120">
      <c r="A120" s="5" t="s">
        <f>=HYPERLINK("https://www.leilaoonline.com.br/lote/detalhe/322397", "2063")</f>
      </c>
      <c r="B120" s="4" t="s">
        <f>=HYPERLINK("https://www.leilaoonline.com.br/lote/detalhe/322397", "PARALAMA TRASEIRO DO LADO ESQUERDO - SCANIA HS 111")</f>
      </c>
      <c r="C120" s="4" t="inlineStr">
        <is>
          <t>Não vendido</t>
        </is>
      </c>
      <c r="D120" s="4" t="inlineStr">
        <is>
          <t>0</t>
        </is>
      </c>
      <c r="E120" s="5" t="inlineStr">
        <is>
          <t>250,00</t>
        </is>
      </c>
      <c r="F120" s="4" t="inlineStr">
        <is>
          <t>250.00</t>
        </is>
      </c>
    </row>
    <row collapsed="false" customFormat="false" customHeight="false" hidden="false" ht="12.1" outlineLevel="0" r="121">
      <c r="A121" s="5" t="s">
        <f>=HYPERLINK("https://www.leilaoonline.com.br/lote/detalhe/322398", "2064")</f>
      </c>
      <c r="B121" s="4" t="s">
        <f>=HYPERLINK("https://www.leilaoonline.com.br/lote/detalhe/322398", "CAPOTA DE FIBRA DE VIDRO COM 03 PORTAS; COR BRANCO - SAVEIRO GIV")</f>
      </c>
      <c r="C121" s="4" t="inlineStr">
        <is>
          <t>Não vendido</t>
        </is>
      </c>
      <c r="D121" s="4" t="inlineStr">
        <is>
          <t>0</t>
        </is>
      </c>
      <c r="E121" s="5" t="inlineStr">
        <is>
          <t>500,00</t>
        </is>
      </c>
      <c r="F121" s="4" t="inlineStr">
        <is>
          <t>250.00</t>
        </is>
      </c>
    </row>
    <row collapsed="false" customFormat="false" customHeight="false" hidden="false" ht="12.1" outlineLevel="0" r="122">
      <c r="A122" s="5" t="s">
        <f>=HYPERLINK("https://www.leilaoonline.com.br/lote/detalhe/322399", "2065")</f>
      </c>
      <c r="B122" s="4" t="s">
        <f>=HYPERLINK("https://www.leilaoonline.com.br/lote/detalhe/322399", "PEÇAS DE CHEVROLET - INFORMAÇÕES NO "DESCRITIVO DE ITENS" ABAIXO")</f>
      </c>
      <c r="C122" s="4" t="inlineStr">
        <is>
          <t>Não vendido</t>
        </is>
      </c>
      <c r="D122" s="4" t="inlineStr">
        <is>
          <t>0</t>
        </is>
      </c>
      <c r="E122" s="5" t="inlineStr">
        <is>
          <t>1.000,00</t>
        </is>
      </c>
      <c r="F122" s="4" t="inlineStr">
        <is>
          <t>500.00</t>
        </is>
      </c>
    </row>
    <row collapsed="false" customFormat="false" customHeight="false" hidden="false" ht="12.1" outlineLevel="0" r="123">
      <c r="A123" s="5" t="s">
        <f>=HYPERLINK("https://www.leilaoonline.com.br/lote/detalhe/322400", "2066")</f>
      </c>
      <c r="B123" s="4" t="s">
        <f>=HYPERLINK("https://www.leilaoonline.com.br/lote/detalhe/322400", "PEÇAS DE VOLVO VM 260 - INFORMAÇÕES NO "DESCRITIVO DE ITENS" ABAIXO")</f>
      </c>
      <c r="C123" s="4" t="inlineStr">
        <is>
          <t>Não vendido</t>
        </is>
      </c>
      <c r="D123" s="4" t="inlineStr">
        <is>
          <t>0</t>
        </is>
      </c>
      <c r="E123" s="5" t="inlineStr">
        <is>
          <t>500,00</t>
        </is>
      </c>
      <c r="F123" s="4" t="inlineStr">
        <is>
          <t>250.00</t>
        </is>
      </c>
    </row>
    <row collapsed="false" customFormat="false" customHeight="false" hidden="false" ht="12.1" outlineLevel="0" r="124">
      <c r="A124" s="5" t="s">
        <f>=HYPERLINK("https://www.leilaoonline.com.br/lote/detalhe/322401", "2067")</f>
      </c>
      <c r="B124" s="4" t="s">
        <f>=HYPERLINK("https://www.leilaoonline.com.br/lote/detalhe/322401", " PEÇAS DE FORD DE F600; F11000; 3040 - INFORMAÇÕES NO "DESCRITIVO DE ITENS" ABAIXO")</f>
      </c>
      <c r="C124" s="4" t="inlineStr">
        <is>
          <t>Não vendido</t>
        </is>
      </c>
      <c r="D124" s="4" t="inlineStr">
        <is>
          <t>0</t>
        </is>
      </c>
      <c r="E124" s="5" t="inlineStr">
        <is>
          <t>2.000,00</t>
        </is>
      </c>
      <c r="F124" s="4" t="inlineStr">
        <is>
          <t>500.00</t>
        </is>
      </c>
    </row>
    <row collapsed="false" customFormat="false" customHeight="false" hidden="false" ht="12.1" outlineLevel="0" r="125">
      <c r="A125" s="5" t="s">
        <f>=HYPERLINK("https://www.leilaoonline.com.br/lote/detalhe/322402", "2068")</f>
      </c>
      <c r="B125" s="4" t="s">
        <f>=HYPERLINK("https://www.leilaoonline.com.br/lote/detalhe/322402", " PEÇAS DE MERCEDES 1313 - INFORMAÇÕES NO "DESCRITIVO DE ITENS" ABAIXO")</f>
      </c>
      <c r="C125" s="4" t="inlineStr">
        <is>
          <t>Não vendido</t>
        </is>
      </c>
      <c r="D125" s="4" t="inlineStr">
        <is>
          <t>0</t>
        </is>
      </c>
      <c r="E125" s="5" t="inlineStr">
        <is>
          <t>2.000,00</t>
        </is>
      </c>
      <c r="F125" s="4" t="inlineStr">
        <is>
          <t>500.00</t>
        </is>
      </c>
    </row>
    <row collapsed="false" customFormat="false" customHeight="false" hidden="false" ht="12.1" outlineLevel="0" r="126">
      <c r="A126" s="5" t="s">
        <f>=HYPERLINK("https://www.leilaoonline.com.br/lote/detalhe/322403", "2069")</f>
      </c>
      <c r="B126" s="4" t="s">
        <f>=HYPERLINK("https://www.leilaoonline.com.br/lote/detalhe/322403", "PEÇAS DE MERCEDES 608 - INFORMAÇÕES NO "DESCRITIVO DE ITENS" ABAIXO")</f>
      </c>
      <c r="C126" s="4" t="inlineStr">
        <is>
          <t>Não vendido</t>
        </is>
      </c>
      <c r="D126" s="4" t="inlineStr">
        <is>
          <t>0</t>
        </is>
      </c>
      <c r="E126" s="5" t="inlineStr">
        <is>
          <t>2.000,00</t>
        </is>
      </c>
      <c r="F126" s="4" t="inlineStr">
        <is>
          <t>500.00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2026-08-05T01:40:49.00Z</dcterms:created>
  <dc:creator>Tellks Tecnologia</dc:creator>
  <cp:revision>0</cp:revision>
</cp:coreProperties>
</file>