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38 TRATORES JD 6110J/7195J/ 7200J/8345R - 11 CAMINHÕES - 22 VEICULOS - 4 S-10 19/20 - 16 TESTON - 8 ATA 21500 - F4000 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=HYPERLINK("https://www.leilaoonline.com.br/lote/detalhe/329140", "1900")</f>
      </c>
      <c r="B11" s="4" t="s">
        <f>=HYPERLINK("https://www.leilaoonline.com.br/lote/detalhe/329140", " CONJUNTO P/ ABAST. E LUBRIFICAÇÃO; ANO 2014. - FR2010430. -  LOC.IVINHEMA/MS")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=HYPERLINK("https://www.leilaoonline.com.br/lote/detalhe/329133", "1901")</f>
      </c>
      <c r="B12" s="4" t="s">
        <f>=HYPERLINK("https://www.leilaoonline.com.br/lote/detalhe/329133", " CONJUNTO P/ ABAST. E LUBRIFICAÇÃO; ANO 2014. - FR02010428. - LOC.IVINHEMA/MS")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=HYPERLINK("https://www.leilaoonline.com.br/lote/detalhe/329147", "1902")</f>
      </c>
      <c r="B13" s="4" t="s">
        <f>=HYPERLINK("https://www.leilaoonline.com.br/lote/detalhe/329147", " CONJUNTO P/ ABAST. E LUBRIFICAÇÃO; ANO 2012. - FR2010423. - LOC.IVINHEMA/MS")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=HYPERLINK("https://www.leilaoonline.com.br/lote/detalhe/329116", "1904")</f>
      </c>
      <c r="B14" s="4" t="s">
        <f>=HYPERLINK("https://www.leilaoonline.com.br/lote/detalhe/329116", " TRANSBORDO TESTON PT 22000; ANO 2019. - FR02010992. - LOC.IVINHEMA/MS")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37.000,00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=HYPERLINK("https://www.leilaoonline.com.br/lote/detalhe/329148", "1905")</f>
      </c>
      <c r="B15" s="4" t="s">
        <f>=HYPERLINK("https://www.leilaoonline.com.br/lote/detalhe/329148", "TRANSBORDO  TESTON PT 22000; ANO 2018. - FR02010920. - LOC.IVINHEMA/MS")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=HYPERLINK("https://www.leilaoonline.com.br/lote/detalhe/329143", "1925")</f>
      </c>
      <c r="B16" s="4" t="s">
        <f>=HYPERLINK("https://www.leilaoonline.com.br/lote/detalhe/329143", " CONJUNTO P/ ABAST. E LUBRIFICAÇÃO; ANO 2014. - FR02010429. - LOC.IVINHEMA/MS")</f>
      </c>
      <c r="C16" s="4" t="inlineStr">
        <is>
          <t>Vendido</t>
        </is>
      </c>
      <c r="D16" s="4" t="inlineStr">
        <is>
          <t>26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=HYPERLINK("https://www.leilaoonline.com.br/lote/detalhe/329144", "1926")</f>
      </c>
      <c r="B17" s="4" t="s">
        <f>=HYPERLINK("https://www.leilaoonline.com.br/lote/detalhe/329144", " CONJUNTO P/ ABAST. E LUBRIFICAÇÃO; ANO 2012. - FR02010421. - LOC.IVINHEMA/MS")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=HYPERLINK("https://www.leilaoonline.com.br/lote/detalhe/329138", "1928")</f>
      </c>
      <c r="B18" s="4" t="s">
        <f>=HYPERLINK("https://www.leilaoonline.com.br/lote/detalhe/329138", " CONJUNTO P/ ABAST. E LUBRIFICAÇÃO; ANO 2014. - FR02010431. - LOC.IVINHEMA/MS")</f>
      </c>
      <c r="C18" s="4" t="inlineStr">
        <is>
          <t>Vendido</t>
        </is>
      </c>
      <c r="D18" s="4" t="inlineStr">
        <is>
          <t>10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=HYPERLINK("https://www.leilaoonline.com.br/lote/detalhe/329137", "1929")</f>
      </c>
      <c r="B19" s="4" t="s">
        <f>=HYPERLINK("https://www.leilaoonline.com.br/lote/detalhe/329137", " CONJUNTO P/ ABAST. E LUBRIFICAÇÃO; ANO 2014. - FR02010427. - LOC.IVINHEMA/MS")</f>
      </c>
      <c r="C19" s="4" t="inlineStr">
        <is>
          <t>Vendido</t>
        </is>
      </c>
      <c r="D19" s="4" t="inlineStr">
        <is>
          <t>13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=HYPERLINK("https://www.leilaoonline.com.br/lote/detalhe/329150", "1930")</f>
      </c>
      <c r="B20" s="4" t="s">
        <f>=HYPERLINK("https://www.leilaoonline.com.br/lote/detalhe/329150", " CONJUNTO P/ ABAST. E LUBRIFICAÇÃO; ANO 2012. - FR02010419. - LOC.IVINHEMA/MS")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=HYPERLINK("https://www.leilaoonline.com.br/lote/detalhe/329115", "2100")</f>
      </c>
      <c r="B21" s="4" t="s">
        <f>=HYPERLINK("https://www.leilaoonline.com.br/lote/detalhe/329115", " TRANSBORDO TESTON PT 22000; ANO 2019. - FR02010987. - LOC.IVINHEMA/MS")</f>
      </c>
      <c r="C21" s="4" t="inlineStr">
        <is>
          <t>Vendido</t>
        </is>
      </c>
      <c r="D21" s="4" t="inlineStr">
        <is>
          <t>4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=HYPERLINK("https://www.leilaoonline.com.br/lote/detalhe/329053", "2101")</f>
      </c>
      <c r="B22" s="4" t="s">
        <f>=HYPERLINK("https://www.leilaoonline.com.br/lote/detalhe/329053", " FIAT/UNO ATTRACTIVE 1.0; ANO 2018/2019; BRANCA. - FR02001361. - LOC. IVINHEMA/MS")</f>
      </c>
      <c r="C22" s="4" t="inlineStr">
        <is>
          <t>Vendido</t>
        </is>
      </c>
      <c r="D22" s="4" t="inlineStr">
        <is>
          <t>27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=HYPERLINK("https://www.leilaoonline.com.br/lote/detalhe/329102", "2102")</f>
      </c>
      <c r="B23" s="4" t="s">
        <f>=HYPERLINK("https://www.leilaoonline.com.br/lote/detalhe/329102", " TRATOR JOHN DEERE 7200J; ANO 2017. - FR02003352. - LOC.IVINHEMA/MS")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=HYPERLINK("https://www.leilaoonline.com.br/lote/detalhe/329045", "2103")</f>
      </c>
      <c r="B24" s="4" t="s">
        <f>=HYPERLINK("https://www.leilaoonline.com.br/lote/detalhe/329045", " FIAT/STRADA HD WK CC E; ANO 2020/2020; BRANCA. - FR02001754. - LOC. IVINHEMA/MS")</f>
      </c>
      <c r="C24" s="4" t="inlineStr">
        <is>
          <t>Vendido</t>
        </is>
      </c>
      <c r="D24" s="4" t="inlineStr">
        <is>
          <t>14</t>
        </is>
      </c>
      <c r="E24" s="5" t="inlineStr">
        <is>
          <t>33.000,00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=HYPERLINK("https://www.leilaoonline.com.br/lote/detalhe/329079", "2104")</f>
      </c>
      <c r="B25" s="4" t="s">
        <f>=HYPERLINK("https://www.leilaoonline.com.br/lote/detalhe/329079", " TRATOR JOHN DEERE 7195J; ANO 2014. - FR02003180. - LOC. IVINHEMA/MS")</f>
      </c>
      <c r="C25" s="4" t="inlineStr">
        <is>
          <t>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=HYPERLINK("https://www.leilaoonline.com.br/lote/detalhe/329047", "2105")</f>
      </c>
      <c r="B26" s="4" t="s">
        <f>=HYPERLINK("https://www.leilaoonline.com.br/lote/detalhe/329047", " FIAT/STRADA HD WK CC E; ANO 2019/2019; BRANCA. - FR02001384. - LOC. IVINHEMA/MS")</f>
      </c>
      <c r="C26" s="4" t="inlineStr">
        <is>
          <t>Vendido</t>
        </is>
      </c>
      <c r="D26" s="4" t="inlineStr">
        <is>
          <t>11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=HYPERLINK("https://www.leilaoonline.com.br/lote/detalhe/329105", "2106")</f>
      </c>
      <c r="B27" s="4" t="s">
        <f>=HYPERLINK("https://www.leilaoonline.com.br/lote/detalhe/329105", " TRATOR JOHN DEERE 7200J; ANO 2017. - FR02003353. - LOC.IVINHEMA/MS")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120.000,00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=HYPERLINK("https://www.leilaoonline.com.br/lote/detalhe/329043", "2107")</f>
      </c>
      <c r="B28" s="4" t="s">
        <f>=HYPERLINK("https://www.leilaoonline.com.br/lote/detalhe/329043", " FIAT/DOBLO ESSENCE 7L E; ANO 2019/2020; BRANCA. - FR02001762. - LOC. IVINHEMA/MS")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31.000,00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=HYPERLINK("https://www.leilaoonline.com.br/lote/detalhe/329113", "2108")</f>
      </c>
      <c r="B29" s="4" t="s">
        <f>=HYPERLINK("https://www.leilaoonline.com.br/lote/detalhe/329113", " TRATOR JOHN DEERE 7200J; ANO 2017. - FR02003367. - LOC.IVINHEMA/MS")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120.000,00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=HYPERLINK("https://www.leilaoonline.com.br/lote/detalhe/329097", "2109")</f>
      </c>
      <c r="B30" s="4" t="s">
        <f>=HYPERLINK("https://www.leilaoonline.com.br/lote/detalhe/329097", "TRATOR JOHN DEERE 7195J; ANO 2016. - FR02003320. - LOC.IVINHEMA/MS")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=HYPERLINK("https://www.leilaoonline.com.br/lote/detalhe/329067", "2110")</f>
      </c>
      <c r="B31" s="4" t="s">
        <f>=HYPERLINK("https://www.leilaoonline.com.br/lote/detalhe/329067", " CAMINHÃO M.BENZ/ATRON 2729 6X4; ANO 2013/2013; BRANCA;(OFICINA). - FR02002143. - LOC. IVINHEMA/MS")</f>
      </c>
      <c r="C31" s="4" t="inlineStr">
        <is>
          <t>Vendido</t>
        </is>
      </c>
      <c r="D31" s="4" t="inlineStr">
        <is>
          <t>121</t>
        </is>
      </c>
      <c r="E31" s="5" t="inlineStr">
        <is>
          <t>160.000,00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=HYPERLINK("https://www.leilaoonline.com.br/lote/detalhe/329068", "2111")</f>
      </c>
      <c r="B32" s="4" t="s">
        <f>=HYPERLINK("https://www.leilaoonline.com.br/lote/detalhe/329068", " CAMINHÃO VW/31.320 CNC 6X4; ANO 2009/2009; BRANCA (OFICINA). -FR02002043. - LOC. IVINHEMA/MS")</f>
      </c>
      <c r="C32" s="4" t="inlineStr">
        <is>
          <t>Vendido</t>
        </is>
      </c>
      <c r="D32" s="4" t="inlineStr">
        <is>
          <t>82</t>
        </is>
      </c>
      <c r="E32" s="5" t="inlineStr">
        <is>
          <t>119.000,00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=HYPERLINK("https://www.leilaoonline.com.br/lote/detalhe/329119", "2112")</f>
      </c>
      <c r="B33" s="4" t="s">
        <f>=HYPERLINK("https://www.leilaoonline.com.br/lote/detalhe/329119", "COLHEDORA A8800; ANO 2017. - FR02004132. - LOC.IVINHEMA/MS")</f>
      </c>
      <c r="C33" s="4" t="inlineStr">
        <is>
          <t>Vendido</t>
        </is>
      </c>
      <c r="D33" s="4" t="inlineStr">
        <is>
          <t>55</t>
        </is>
      </c>
      <c r="E33" s="5" t="inlineStr">
        <is>
          <t>112.000,00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=HYPERLINK("https://www.leilaoonline.com.br/lote/detalhe/329096", "2113")</f>
      </c>
      <c r="B34" s="4" t="s">
        <f>=HYPERLINK("https://www.leilaoonline.com.br/lote/detalhe/329096", "TRATOR JOHN DEERE 7200J; ANO 2017. - FR02003362. - LOC.IVINHEMA/MS")</f>
      </c>
      <c r="C34" s="4" t="inlineStr">
        <is>
          <t>Vendido</t>
        </is>
      </c>
      <c r="D34" s="4" t="inlineStr">
        <is>
          <t>2</t>
        </is>
      </c>
      <c r="E34" s="5" t="inlineStr">
        <is>
          <t>122.500,00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=HYPERLINK("https://www.leilaoonline.com.br/lote/detalhe/329042", "2114")</f>
      </c>
      <c r="B35" s="4" t="s">
        <f>=HYPERLINK("https://www.leilaoonline.com.br/lote/detalhe/329042", "FIAT/STRADA WORKING; ANO 2014/2015; BRANCA. - FR02001140. - LOC. IVINHEMA/MS")</f>
      </c>
      <c r="C35" s="4" t="inlineStr">
        <is>
          <t>Vendido</t>
        </is>
      </c>
      <c r="D35" s="4" t="inlineStr">
        <is>
          <t>10</t>
        </is>
      </c>
      <c r="E35" s="5" t="inlineStr">
        <is>
          <t>24.000,00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=HYPERLINK("https://www.leilaoonline.com.br/lote/detalhe/329063", "2115")</f>
      </c>
      <c r="B36" s="4" t="s">
        <f>=HYPERLINK("https://www.leilaoonline.com.br/lote/detalhe/329063", " CAMINHÃO M.BENZ/ATRON 2729 6X4; ANO 2016/2016; BRANCA; (TRANSBORDO). - FR02002611. - LOC. IVINHEMA/MS")</f>
      </c>
      <c r="C36" s="4" t="inlineStr">
        <is>
          <t>Vendido</t>
        </is>
      </c>
      <c r="D36" s="4" t="inlineStr">
        <is>
          <t>140</t>
        </is>
      </c>
      <c r="E36" s="5" t="inlineStr">
        <is>
          <t>181.000,00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=HYPERLINK("https://www.leilaoonline.com.br/lote/detalhe/329060", "2116")</f>
      </c>
      <c r="B37" s="4" t="s">
        <f>=HYPERLINK("https://www.leilaoonline.com.br/lote/detalhe/329060", " FIAT/UNO WAY 1.0 E; ANO 2020/2020; BRANCA. - FR02001776. - LOC. IVINHEMA/MS")</f>
      </c>
      <c r="C37" s="4" t="inlineStr">
        <is>
          <t>Vendido</t>
        </is>
      </c>
      <c r="D37" s="4" t="inlineStr">
        <is>
          <t>32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=HYPERLINK("https://www.leilaoonline.com.br/lote/detalhe/329121", "2117")</f>
      </c>
      <c r="B38" s="4" t="s">
        <f>=HYPERLINK("https://www.leilaoonline.com.br/lote/detalhe/329121", " TRATOR JOHN DEERE 7215J; ANO 2022. - FR02003458. - LOC.IVINHEMA/MS")</f>
      </c>
      <c r="C38" s="4" t="inlineStr">
        <is>
          <t>Vendido</t>
        </is>
      </c>
      <c r="D38" s="4" t="inlineStr">
        <is>
          <t>6</t>
        </is>
      </c>
      <c r="E38" s="5" t="inlineStr">
        <is>
          <t>167.500,00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=HYPERLINK("https://www.leilaoonline.com.br/lote/detalhe/329049", "2118")</f>
      </c>
      <c r="B39" s="4" t="s">
        <f>=HYPERLINK("https://www.leilaoonline.com.br/lote/detalhe/329049", " FIAT/STRADA HD WK CC E; ANO 2019/2019; BRANCA. - FR02001703. - LOC. IVINHEMA/MS")</f>
      </c>
      <c r="C39" s="4" t="inlineStr">
        <is>
          <t>Vendido</t>
        </is>
      </c>
      <c r="D39" s="4" t="inlineStr">
        <is>
          <t>11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=HYPERLINK("https://www.leilaoonline.com.br/lote/detalhe/329093", "2119")</f>
      </c>
      <c r="B40" s="4" t="s">
        <f>=HYPERLINK("https://www.leilaoonline.com.br/lote/detalhe/329093", " TRATOR JOHN DEERE 7200J; ANO 2017. - FR02003360. - LOC.IVINHEMA/MS")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=HYPERLINK("https://www.leilaoonline.com.br/lote/detalhe/329050", "2120")</f>
      </c>
      <c r="B41" s="4" t="s">
        <f>=HYPERLINK("https://www.leilaoonline.com.br/lote/detalhe/329050", " FIAT/STRADA HD WK CC E; ANO 2020/2020; BRANCA. - FR02001756. - LOC. IVINHEMA/MS")</f>
      </c>
      <c r="C41" s="4" t="inlineStr">
        <is>
          <t>Vendido</t>
        </is>
      </c>
      <c r="D41" s="4" t="inlineStr">
        <is>
          <t>12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=HYPERLINK("https://www.leilaoonline.com.br/lote/detalhe/329100", "2121")</f>
      </c>
      <c r="B42" s="4" t="s">
        <f>=HYPERLINK("https://www.leilaoonline.com.br/lote/detalhe/329100", "TRATOR JOHN DEERE 7195J; ANO 2016. - FR02003328. - LOC.IVINHEMA/MS")</f>
      </c>
      <c r="C42" s="4" t="inlineStr">
        <is>
          <t>Vendido</t>
        </is>
      </c>
      <c r="D42" s="4" t="inlineStr">
        <is>
          <t>2</t>
        </is>
      </c>
      <c r="E42" s="5" t="inlineStr">
        <is>
          <t>92.500,00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=HYPERLINK("https://www.leilaoonline.com.br/lote/detalhe/329061", "2122")</f>
      </c>
      <c r="B43" s="4" t="s">
        <f>=HYPERLINK("https://www.leilaoonline.com.br/lote/detalhe/329061", "CHEVROLET/S10 LT FD4A; ANO 2018/2019; BRANCA. - FR02001359. - LOC. IVINHEMA/MS")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72.000,00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=HYPERLINK("https://www.leilaoonline.com.br/lote/detalhe/329117", "2123")</f>
      </c>
      <c r="B44" s="4" t="s">
        <f>=HYPERLINK("https://www.leilaoonline.com.br/lote/detalhe/329117", "TRATOR JOHN DEERE 7200J; ANO 2017. - FR02003370. - LOC.IVINHEMA/MS")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=HYPERLINK("https://www.leilaoonline.com.br/lote/detalhe/329065", "2124")</f>
      </c>
      <c r="B45" s="4" t="s">
        <f>=HYPERLINK("https://www.leilaoonline.com.br/lote/detalhe/329065", "CHEVROLET/S10 LT FD4A; ANO 2018/2019; BRANCA. - FR02001358. - LOC. IVINHEMA/MS")</f>
      </c>
      <c r="C45" s="4" t="inlineStr">
        <is>
          <t>Vendido</t>
        </is>
      </c>
      <c r="D45" s="4" t="inlineStr">
        <is>
          <t>39</t>
        </is>
      </c>
      <c r="E45" s="5" t="inlineStr">
        <is>
          <t>78.000,00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=HYPERLINK("https://www.leilaoonline.com.br/lote/detalhe/329092", "2125")</f>
      </c>
      <c r="B46" s="4" t="s">
        <f>=HYPERLINK("https://www.leilaoonline.com.br/lote/detalhe/329092", "TRATOR JOHN DEERE 7195J; ANO 2016. - FR02003306. - LOC.IVINHEMA/MS")</f>
      </c>
      <c r="C46" s="4" t="inlineStr">
        <is>
          <t>Vendido</t>
        </is>
      </c>
      <c r="D46" s="4" t="inlineStr">
        <is>
          <t>3</t>
        </is>
      </c>
      <c r="E46" s="5" t="inlineStr">
        <is>
          <t>95.000,00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=HYPERLINK("https://www.leilaoonline.com.br/lote/detalhe/329075", "2126")</f>
      </c>
      <c r="B47" s="4" t="s">
        <f>=HYPERLINK("https://www.leilaoonline.com.br/lote/detalhe/329075", " CAMINHÃO FORD/F 4000 4X4 P; ANO 2018/2019;BRANCA (APOIO). - FR02001431. - LOC. IVINHEMA/MS")</f>
      </c>
      <c r="C47" s="4" t="inlineStr">
        <is>
          <t>Vendido</t>
        </is>
      </c>
      <c r="D47" s="4" t="inlineStr">
        <is>
          <t>68</t>
        </is>
      </c>
      <c r="E47" s="5" t="inlineStr">
        <is>
          <t>108.000,00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=HYPERLINK("https://www.leilaoonline.com.br/lote/detalhe/329114", "2127")</f>
      </c>
      <c r="B48" s="4" t="s">
        <f>=HYPERLINK("https://www.leilaoonline.com.br/lote/detalhe/329114", "TRATOR JOHN DEERE 7200J; ANO 2017. - FR02003368. - LOC.IVINHEMA/MS")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=HYPERLINK("https://www.leilaoonline.com.br/lote/detalhe/329077", "2128")</f>
      </c>
      <c r="B49" s="4" t="s">
        <f>=HYPERLINK("https://www.leilaoonline.com.br/lote/detalhe/329077", "CAMINHÃO M.BENZ/ATRON 2729 6X4; ANO 2016/2016; BRANCA (BOMBEIRO). - FR02002608. - LOC. IVINHEMA/MS")</f>
      </c>
      <c r="C49" s="4" t="inlineStr">
        <is>
          <t>Vendido</t>
        </is>
      </c>
      <c r="D49" s="4" t="inlineStr">
        <is>
          <t>43</t>
        </is>
      </c>
      <c r="E49" s="5" t="inlineStr">
        <is>
          <t>184.000,00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=HYPERLINK("https://www.leilaoonline.com.br/lote/detalhe/329098", "2129")</f>
      </c>
      <c r="B50" s="4" t="s">
        <f>=HYPERLINK("https://www.leilaoonline.com.br/lote/detalhe/329098", " TRATOR JOHN DEERE 7195J; ANO 2016. - FR02003325. - LOC.IVINHEMA/MS")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90.000,00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=HYPERLINK("https://www.leilaoonline.com.br/lote/detalhe/329069", "2130")</f>
      </c>
      <c r="B51" s="4" t="s">
        <f>=HYPERLINK("https://www.leilaoonline.com.br/lote/detalhe/329069", " CAMINHÃO VW/31.320 CNC 6X4; NO 2009/2009; BRANCA (COMBOIO). -FR02002034. - LOC. IVINHEMA/MS")</f>
      </c>
      <c r="C51" s="4" t="inlineStr">
        <is>
          <t>Vendido</t>
        </is>
      </c>
      <c r="D51" s="4" t="inlineStr">
        <is>
          <t>62</t>
        </is>
      </c>
      <c r="E51" s="5" t="inlineStr">
        <is>
          <t>121.000,00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=HYPERLINK("https://www.leilaoonline.com.br/lote/detalhe/329089", "2131")</f>
      </c>
      <c r="B52" s="4" t="s">
        <f>=HYPERLINK("https://www.leilaoonline.com.br/lote/detalhe/329089", "TRATOR JOHN DEERE 7195J; ANO 2016. - FR02003299. - LOC.IVINHEMA/MS")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=HYPERLINK("https://www.leilaoonline.com.br/lote/detalhe/329074", "2132")</f>
      </c>
      <c r="B53" s="4" t="s">
        <f>=HYPERLINK("https://www.leilaoonline.com.br/lote/detalhe/329074", "CAMINHÃO VOLVO/VM 260 6X4R; ANO 2011/2011; BRANCA (COMBOIO). - FR02002080. - LOC. IVINHEMA/MS")</f>
      </c>
      <c r="C53" s="4" t="inlineStr">
        <is>
          <t>Vendido</t>
        </is>
      </c>
      <c r="D53" s="4" t="inlineStr">
        <is>
          <t>80</t>
        </is>
      </c>
      <c r="E53" s="5" t="inlineStr">
        <is>
          <t>139.000,00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=HYPERLINK("https://www.leilaoonline.com.br/lote/detalhe/329111", "2133")</f>
      </c>
      <c r="B54" s="4" t="s">
        <f>=HYPERLINK("https://www.leilaoonline.com.br/lote/detalhe/329111", " TRATOR JOHN DEERE 7200J; ANO 2017. - FR02003357. - LOC.IVINHEMA/MS")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=HYPERLINK("https://www.leilaoonline.com.br/lote/detalhe/329080", "2134")</f>
      </c>
      <c r="B55" s="4" t="s">
        <f>=HYPERLINK("https://www.leilaoonline.com.br/lote/detalhe/329080", "TRATOR JOHN DEERE 7195J ; ANO 2014. - FR2003184. - LOC. IVINHEMA/MS")</f>
      </c>
      <c r="C55" s="4" t="inlineStr">
        <is>
          <t>Vendido</t>
        </is>
      </c>
      <c r="D55" s="4" t="inlineStr">
        <is>
          <t>5</t>
        </is>
      </c>
      <c r="E55" s="5" t="inlineStr">
        <is>
          <t>90.000,00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=HYPERLINK("https://www.leilaoonline.com.br/lote/detalhe/329081", "2135")</f>
      </c>
      <c r="B56" s="4" t="s">
        <f>=HYPERLINK("https://www.leilaoonline.com.br/lote/detalhe/329081", " TRATOR JOHN DEERE 7195J; ANO 2014. - FR02003189. - LOC.IVINHEMA/MS")</f>
      </c>
      <c r="C56" s="4" t="inlineStr">
        <is>
          <t>Vendido</t>
        </is>
      </c>
      <c r="D56" s="4" t="inlineStr">
        <is>
          <t>3</t>
        </is>
      </c>
      <c r="E56" s="5" t="inlineStr">
        <is>
          <t>85.000,00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=HYPERLINK("https://www.leilaoonline.com.br/lote/detalhe/329082", "2136")</f>
      </c>
      <c r="B57" s="4" t="s">
        <f>=HYPERLINK("https://www.leilaoonline.com.br/lote/detalhe/329082", "TRATOR JOHN DEERE 7195J; ANO 2016. - FR02003264. - LOC.IVINHEMA/MS")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=HYPERLINK("https://www.leilaoonline.com.br/lote/detalhe/329142", "2137")</f>
      </c>
      <c r="B58" s="4" t="s">
        <f>=HYPERLINK("https://www.leilaoonline.com.br/lote/detalhe/329142", " TRANSBORDO TESTON PT 22000; ANO 2017. - FR02010887. - LOC.IVINHEMA/MS")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=HYPERLINK("https://www.leilaoonline.com.br/lote/detalhe/330029", "2138")</f>
      </c>
      <c r="B59" s="4" t="s">
        <f>=HYPERLINK("https://www.leilaoonline.com.br/lote/detalhe/330029", "CAMINHÃO VOLKSWAGEN 8.160 DRC 4X2 (APOIO) - ANO 2014/2014 - BRANCA - EQP.2001412 - LOC. IVINHEMA/MS")</f>
      </c>
      <c r="C59" s="4" t="inlineStr">
        <is>
          <t>Vendido</t>
        </is>
      </c>
      <c r="D59" s="4" t="inlineStr">
        <is>
          <t>46</t>
        </is>
      </c>
      <c r="E59" s="5" t="inlineStr">
        <is>
          <t>117.500,00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=HYPERLINK("https://www.leilaoonline.com.br/lote/detalhe/329122", "2139")</f>
      </c>
      <c r="B60" s="4" t="s">
        <f>=HYPERLINK("https://www.leilaoonline.com.br/lote/detalhe/329122", " TRANSBORDO ANTONIOSI ATA 21500; ANO 2016. - FR02010358. - LOC.IVINHEMA/MS")</f>
      </c>
      <c r="C60" s="4" t="inlineStr">
        <is>
          <t>Vendido</t>
        </is>
      </c>
      <c r="D60" s="4" t="inlineStr">
        <is>
          <t>14</t>
        </is>
      </c>
      <c r="E60" s="5" t="inlineStr">
        <is>
          <t>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=HYPERLINK("https://www.leilaoonline.com.br/lote/detalhe/329072", "2140")</f>
      </c>
      <c r="B61" s="4" t="s">
        <f>=HYPERLINK("https://www.leilaoonline.com.br/lote/detalhe/329072", " CAMINHÃO VW/31.320 CNC 6X4; ANO 2007/2008;BRANCA; (SEM MOTOR); (BOMBEIRO). - FR02002030. - LOC. IVINHEMA/MS")</f>
      </c>
      <c r="C61" s="4" t="inlineStr">
        <is>
          <t>Vendido</t>
        </is>
      </c>
      <c r="D61" s="4" t="inlineStr">
        <is>
          <t>84</t>
        </is>
      </c>
      <c r="E61" s="5" t="inlineStr">
        <is>
          <t>117.000,00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=HYPERLINK("https://www.leilaoonline.com.br/lote/detalhe/329135", "2141")</f>
      </c>
      <c r="B62" s="4" t="s">
        <f>=HYPERLINK("https://www.leilaoonline.com.br/lote/detalhe/329135", "TRANSBORDO ANTONIOSI ATA 10500; ANO 2012. - FR02010750. -  LOC.IVINHEMA/MS")</f>
      </c>
      <c r="C62" s="4" t="inlineStr">
        <is>
          <t>Vendido</t>
        </is>
      </c>
      <c r="D62" s="4" t="inlineStr">
        <is>
          <t>8</t>
        </is>
      </c>
      <c r="E62" s="5" t="inlineStr">
        <is>
          <t>17.000,00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=HYPERLINK("https://www.leilaoonline.com.br/lote/detalhe/329120", "2143")</f>
      </c>
      <c r="B63" s="4" t="s">
        <f>=HYPERLINK("https://www.leilaoonline.com.br/lote/detalhe/329120", "TRANSBORDO TESTON PT 22000; ANO 2019. - FR02010994. -  LOC.IVINHEMA/MS")</f>
      </c>
      <c r="C63" s="4" t="inlineStr">
        <is>
          <t>Vendido</t>
        </is>
      </c>
      <c r="D63" s="4" t="inlineStr">
        <is>
          <t>4</t>
        </is>
      </c>
      <c r="E63" s="5" t="inlineStr">
        <is>
          <t>38.000,00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=HYPERLINK("https://www.leilaoonline.com.br/lote/detalhe/329064", "2144")</f>
      </c>
      <c r="B64" s="4" t="s">
        <f>=HYPERLINK("https://www.leilaoonline.com.br/lote/detalhe/329064", "CHEVROLET/S10 LT FD4A; ANO 2018/2019; BRANCA. - FR02001357. - LOC. IVINHEMA/MS")</f>
      </c>
      <c r="C64" s="4" t="inlineStr">
        <is>
          <t>Vendido</t>
        </is>
      </c>
      <c r="D64" s="4" t="inlineStr">
        <is>
          <t>43</t>
        </is>
      </c>
      <c r="E64" s="5" t="inlineStr">
        <is>
          <t>83.000,00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=HYPERLINK("https://www.leilaoonline.com.br/lote/detalhe/329157", "2145")</f>
      </c>
      <c r="B65" s="4" t="s">
        <f>=HYPERLINK("https://www.leilaoonline.com.br/lote/detalhe/329157", "TRANSBORDO TESTON PT 22000; ANO 2019. - FR02010947. - LOC.IVINHEMA/MS")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=HYPERLINK("https://www.leilaoonline.com.br/lote/detalhe/329130", "2146")</f>
      </c>
      <c r="B66" s="4" t="s">
        <f>=HYPERLINK("https://www.leilaoonline.com.br/lote/detalhe/329130", "TRANSBORDO ANTONIOSI ATA 21500; ANO 2017. - FR02010904. - LOC.IVINHEMA/MS")</f>
      </c>
      <c r="C66" s="4" t="inlineStr">
        <is>
          <t>Vendido</t>
        </is>
      </c>
      <c r="D66" s="4" t="inlineStr">
        <is>
          <t>5</t>
        </is>
      </c>
      <c r="E66" s="5" t="inlineStr">
        <is>
          <t>53.000,00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=HYPERLINK("https://www.leilaoonline.com.br/lote/detalhe/329129", "2147")</f>
      </c>
      <c r="B67" s="4" t="s">
        <f>=HYPERLINK("https://www.leilaoonline.com.br/lote/detalhe/329129", "TRANSBORDO ANTONIOSI ATA 21500; ANO 2017. - FR02010900. - LOC.IVINHEMA/MS")</f>
      </c>
      <c r="C67" s="4" t="inlineStr">
        <is>
          <t>Vendido</t>
        </is>
      </c>
      <c r="D67" s="4" t="inlineStr">
        <is>
          <t>31</t>
        </is>
      </c>
      <c r="E67" s="5" t="inlineStr">
        <is>
          <t>57.000,00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=HYPERLINK("https://www.leilaoonline.com.br/lote/detalhe/329095", "2148")</f>
      </c>
      <c r="B68" s="4" t="s">
        <f>=HYPERLINK("https://www.leilaoonline.com.br/lote/detalhe/329095", " TRATOR JOHN DEERE 7195J; ANO 2016. - FR02003308. - LOC.IVINHEMA/MS")</f>
      </c>
      <c r="C68" s="4" t="inlineStr">
        <is>
          <t>Vendido</t>
        </is>
      </c>
      <c r="D68" s="4" t="inlineStr">
        <is>
          <t>8</t>
        </is>
      </c>
      <c r="E68" s="5" t="inlineStr">
        <is>
          <t>107.500,00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=HYPERLINK("https://www.leilaoonline.com.br/lote/detalhe/329155", "2149")</f>
      </c>
      <c r="B69" s="4" t="s">
        <f>=HYPERLINK("https://www.leilaoonline.com.br/lote/detalhe/329155", " TRANSBORDO TESTON PT 22000; ANO 2018. - FR02010941. - LOC.IVINHEMA/MS")</f>
      </c>
      <c r="C69" s="4" t="inlineStr">
        <is>
          <t>Vendido</t>
        </is>
      </c>
      <c r="D69" s="4" t="inlineStr">
        <is>
          <t>5</t>
        </is>
      </c>
      <c r="E69" s="5" t="inlineStr">
        <is>
          <t>39.000,00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=HYPERLINK("https://www.leilaoonline.com.br/lote/detalhe/329099", "2150")</f>
      </c>
      <c r="B70" s="4" t="s">
        <f>=HYPERLINK("https://www.leilaoonline.com.br/lote/detalhe/329099", " TRATOR JOHN DEERE 7195J; ANO 2016. - FR02003327. - LOC.IVINHEMA/MS")</f>
      </c>
      <c r="C70" s="4" t="inlineStr">
        <is>
          <t>Vendido</t>
        </is>
      </c>
      <c r="D70" s="4" t="inlineStr">
        <is>
          <t>7</t>
        </is>
      </c>
      <c r="E70" s="5" t="inlineStr">
        <is>
          <t>105.000,00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=HYPERLINK("https://www.leilaoonline.com.br/lote/detalhe/329153", "2151")</f>
      </c>
      <c r="B71" s="4" t="s">
        <f>=HYPERLINK("https://www.leilaoonline.com.br/lote/detalhe/329153", " TRANSBORDO TESTON PT 22000; ANO 2018. - FR02010923. -  LOC.IVINHEMA/MS")</f>
      </c>
      <c r="C71" s="4" t="inlineStr">
        <is>
          <t>Vendido</t>
        </is>
      </c>
      <c r="D71" s="4" t="inlineStr">
        <is>
          <t>4</t>
        </is>
      </c>
      <c r="E71" s="5" t="inlineStr">
        <is>
          <t>38.000,00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=HYPERLINK("https://www.leilaoonline.com.br/lote/detalhe/329103", "2152")</f>
      </c>
      <c r="B72" s="4" t="s">
        <f>=HYPERLINK("https://www.leilaoonline.com.br/lote/detalhe/329103", " TRATOR JOHN DEERE 7200J; ANO 2017. - FR02003345. - LOC.IVINHEMA/MS")</f>
      </c>
      <c r="C72" s="4" t="inlineStr">
        <is>
          <t>Vendido</t>
        </is>
      </c>
      <c r="D72" s="4" t="inlineStr">
        <is>
          <t>2</t>
        </is>
      </c>
      <c r="E72" s="5" t="inlineStr">
        <is>
          <t>122.500,00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=HYPERLINK("https://www.leilaoonline.com.br/lote/detalhe/329091", "2154")</f>
      </c>
      <c r="B73" s="4" t="s">
        <f>=HYPERLINK("https://www.leilaoonline.com.br/lote/detalhe/329091", "TRATOR JOHN DEERE 7195J; ANO 2016. - FR02003303. - LOC.IVINHEMA/MS")</f>
      </c>
      <c r="C73" s="4" t="inlineStr">
        <is>
          <t>Vendido</t>
        </is>
      </c>
      <c r="D73" s="4" t="inlineStr">
        <is>
          <t>2</t>
        </is>
      </c>
      <c r="E73" s="5" t="inlineStr">
        <is>
          <t>92.500,00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=HYPERLINK("https://www.leilaoonline.com.br/lote/detalhe/329136", "2155")</f>
      </c>
      <c r="B74" s="4" t="s">
        <f>=HYPERLINK("https://www.leilaoonline.com.br/lote/detalhe/329136", "TRANSBORDO ANTONIOSI ATA 10500; ANO 2012. - FR02010754. - LOC.IVINHEMA/MS")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=HYPERLINK("https://www.leilaoonline.com.br/lote/detalhe/329094", "2156")</f>
      </c>
      <c r="B75" s="4" t="s">
        <f>=HYPERLINK("https://www.leilaoonline.com.br/lote/detalhe/329094", "TRATOR JOHN DEERE 7200J; ANO 2017. - FR02003359. - LOC.IVINHEMA/MS")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120.000,00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=HYPERLINK("https://www.leilaoonline.com.br/lote/detalhe/329158", "2157")</f>
      </c>
      <c r="B76" s="4" t="s">
        <f>=HYPERLINK("https://www.leilaoonline.com.br/lote/detalhe/329158", "TRANSBORDO TESTON PT 21000; ANO 2019. - FR02010982. - LOC.IVINHEMA/MS")</f>
      </c>
      <c r="C76" s="4" t="inlineStr">
        <is>
          <t>Vendido</t>
        </is>
      </c>
      <c r="D76" s="4" t="inlineStr">
        <is>
          <t>2</t>
        </is>
      </c>
      <c r="E76" s="5" t="inlineStr">
        <is>
          <t>36.000,00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=HYPERLINK("https://www.leilaoonline.com.br/lote/detalhe/330028", "2158")</f>
      </c>
      <c r="B77" s="4" t="s">
        <f>=HYPERLINK("https://www.leilaoonline.com.br/lote/detalhe/330028", "3 CARRETINHAS REBOQUE MOTOCICLETA - EQP.02010970/02010975/02016044 - LOC. IVINHEMA/MS")</f>
      </c>
      <c r="C77" s="4" t="inlineStr">
        <is>
          <t>Vendido</t>
        </is>
      </c>
      <c r="D77" s="4" t="inlineStr">
        <is>
          <t>7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=HYPERLINK("https://www.leilaoonline.com.br/lote/detalhe/329141", "2159")</f>
      </c>
      <c r="B78" s="4" t="s">
        <f>=HYPERLINK("https://www.leilaoonline.com.br/lote/detalhe/329141", "TRANSBORDO CANA PICADA VTX9040 6 EIXOS; ANO 2020. - FR02012001. - LOC.IVINHEMA/MS")</f>
      </c>
      <c r="C78" s="4" t="inlineStr">
        <is>
          <t>Vendido</t>
        </is>
      </c>
      <c r="D78" s="4" t="inlineStr">
        <is>
          <t>17</t>
        </is>
      </c>
      <c r="E78" s="5" t="inlineStr">
        <is>
          <t>46.000,00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=HYPERLINK("https://www.leilaoonline.com.br/lote/detalhe/329107", "2160")</f>
      </c>
      <c r="B79" s="4" t="s">
        <f>=HYPERLINK("https://www.leilaoonline.com.br/lote/detalhe/329107", "TRATOR JOHN DEERE 7200J; ANO 2017. - FR02003354. - LOC.IVINHEMA/MS")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120.000,00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=HYPERLINK("https://www.leilaoonline.com.br/lote/detalhe/329127", "2161")</f>
      </c>
      <c r="B80" s="4" t="s">
        <f>=HYPERLINK("https://www.leilaoonline.com.br/lote/detalhe/329127", "TRANSBORDO ATA. - FR02010808. - LOC.IVINHEMA/MS")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=HYPERLINK("https://www.leilaoonline.com.br/lote/detalhe/329044", "2164")</f>
      </c>
      <c r="B81" s="4" t="s">
        <f>=HYPERLINK("https://www.leilaoonline.com.br/lote/detalhe/329044", "FIAT/STRADA HD WK CC E; ANO 2018/2019; BRANCA. - FR02001380. - LOC. IVINHEMA/MS")</f>
      </c>
      <c r="C81" s="4" t="inlineStr">
        <is>
          <t>Vendido</t>
        </is>
      </c>
      <c r="D81" s="4" t="inlineStr">
        <is>
          <t>13</t>
        </is>
      </c>
      <c r="E81" s="5" t="inlineStr">
        <is>
          <t>32.000,00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=HYPERLINK("https://www.leilaoonline.com.br/lote/detalhe/329159", "2165")</f>
      </c>
      <c r="B82" s="4" t="s">
        <f>=HYPERLINK("https://www.leilaoonline.com.br/lote/detalhe/329159", "PLANTADORA DE CANA PICADA DMB; ANO 2017. - FR02009050. - LOC.IVINHEMA/MS")</f>
      </c>
      <c r="C82" s="4" t="inlineStr">
        <is>
          <t>Vendido</t>
        </is>
      </c>
      <c r="D82" s="4" t="inlineStr">
        <is>
          <t>56</t>
        </is>
      </c>
      <c r="E82" s="5" t="inlineStr">
        <is>
          <t>70.000,00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=HYPERLINK("https://www.leilaoonline.com.br/lote/detalhe/329056", "2166")</f>
      </c>
      <c r="B83" s="4" t="s">
        <f>=HYPERLINK("https://www.leilaoonline.com.br/lote/detalhe/329056", " FIAT/UNO WAY 1.0 E; ANO 2020/2020; BRANCA. - FR02001770. - LOC. IVINHEMA/MS")</f>
      </c>
      <c r="C83" s="4" t="inlineStr">
        <is>
          <t>Vendido</t>
        </is>
      </c>
      <c r="D83" s="4" t="inlineStr">
        <is>
          <t>24</t>
        </is>
      </c>
      <c r="E83" s="5" t="inlineStr">
        <is>
          <t>26.500,00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=HYPERLINK("https://www.leilaoonline.com.br/lote/detalhe/329161", "2168")</f>
      </c>
      <c r="B84" s="4" t="s">
        <f>=HYPERLINK("https://www.leilaoonline.com.br/lote/detalhe/329161", "CAMINHÃO VW/31.320 CNC 6X4; ANO 2009/2009; BRANCA; (BOMBEIRO). - FR02002036. - LOC. IVINHEMA/MS")</f>
      </c>
      <c r="C84" s="4" t="inlineStr">
        <is>
          <t>Vendido</t>
        </is>
      </c>
      <c r="D84" s="4" t="inlineStr">
        <is>
          <t>71</t>
        </is>
      </c>
      <c r="E84" s="5" t="inlineStr">
        <is>
          <t>130.000,00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=HYPERLINK("https://www.leilaoonline.com.br/lote/detalhe/329088", "2169")</f>
      </c>
      <c r="B85" s="4" t="s">
        <f>=HYPERLINK("https://www.leilaoonline.com.br/lote/detalhe/329088", " TRATOR JOHN DEERE 8345R; ANO 2019 (TURBINA COM PROBLEMAS). - FR02003411. - LOC.IVINHEMA/MS")</f>
      </c>
      <c r="C85" s="4" t="inlineStr">
        <is>
          <t>Vendido</t>
        </is>
      </c>
      <c r="D85" s="4" t="inlineStr">
        <is>
          <t>35</t>
        </is>
      </c>
      <c r="E85" s="5" t="inlineStr">
        <is>
          <t>320.000,00</t>
        </is>
      </c>
      <c r="F85" s="4" t="inlineStr">
        <is>
          <t>5000.00</t>
        </is>
      </c>
    </row>
    <row collapsed="false" customFormat="false" customHeight="false" hidden="false" ht="12.1" outlineLevel="0" r="86">
      <c r="A86" s="5" t="s">
        <f>=HYPERLINK("https://www.leilaoonline.com.br/lote/detalhe/329078", "2170")</f>
      </c>
      <c r="B86" s="4" t="s">
        <f>=HYPERLINK("https://www.leilaoonline.com.br/lote/detalhe/329078", "CAMINHÃO VW/26.280 CRM 6X4; ANO 2012/2013; BRANCA (MUNCK). - FR02002133. - LOC. IVINHEMA/MS")</f>
      </c>
      <c r="C86" s="4" t="inlineStr">
        <is>
          <t>Vendido</t>
        </is>
      </c>
      <c r="D86" s="4" t="inlineStr">
        <is>
          <t>61</t>
        </is>
      </c>
      <c r="E86" s="5" t="inlineStr">
        <is>
          <t>125.000,00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=HYPERLINK("https://www.leilaoonline.com.br/lote/detalhe/329139", "2171")</f>
      </c>
      <c r="B87" s="4" t="s">
        <f>=HYPERLINK("https://www.leilaoonline.com.br/lote/detalhe/329139", " TRANSBORDO ANTONIOSI ATA 10500; ANO 2013. - FR02010857. - LOC.IVINHEMA/MS")</f>
      </c>
      <c r="C87" s="4" t="inlineStr">
        <is>
          <t>Vendido</t>
        </is>
      </c>
      <c r="D87" s="4" t="inlineStr">
        <is>
          <t>1</t>
        </is>
      </c>
      <c r="E87" s="5" t="inlineStr">
        <is>
          <t>7.500,00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=HYPERLINK("https://www.leilaoonline.com.br/lote/detalhe/329085", "2172")</f>
      </c>
      <c r="B88" s="4" t="s">
        <f>=HYPERLINK("https://www.leilaoonline.com.br/lote/detalhe/329085", "TRATOR JOHN DEERE 7195 J; ANO 2016. - FR02003298. - LOC.IVINHEMA/MS")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=HYPERLINK("https://www.leilaoonline.com.br/lote/detalhe/329128", "2173")</f>
      </c>
      <c r="B89" s="4" t="s">
        <f>=HYPERLINK("https://www.leilaoonline.com.br/lote/detalhe/329128", "CARROCERIA TRANSBORDO ATA 12000; ANO 2012. - FR02010342. - LOC.IVINHEMA/MS")</f>
      </c>
      <c r="C89" s="4" t="inlineStr">
        <is>
          <t>Vendido</t>
        </is>
      </c>
      <c r="D89" s="4" t="inlineStr">
        <is>
          <t>26</t>
        </is>
      </c>
      <c r="E89" s="5" t="inlineStr">
        <is>
          <t>22.500,00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=HYPERLINK("https://www.leilaoonline.com.br/lote/detalhe/329110", "2174")</f>
      </c>
      <c r="B90" s="4" t="s">
        <f>=HYPERLINK("https://www.leilaoonline.com.br/lote/detalhe/329110", "TRATOR JOHN DEERE 7200J; ANO 2017. - FR02003366. - LOC.IVINHEMA/MS")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120.000,00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=HYPERLINK("https://www.leilaoonline.com.br/lote/detalhe/329146", "2175")</f>
      </c>
      <c r="B91" s="4" t="s">
        <f>=HYPERLINK("https://www.leilaoonline.com.br/lote/detalhe/329146", "PLANTADORA DE CANA PICADA PCP 1102; ANO 2017. - FR02009038. -  LOC.IVINHEMA/MS")</f>
      </c>
      <c r="C91" s="4" t="inlineStr">
        <is>
          <t>Vendido</t>
        </is>
      </c>
      <c r="D91" s="4" t="inlineStr">
        <is>
          <t>4</t>
        </is>
      </c>
      <c r="E91" s="5" t="inlineStr">
        <is>
          <t>13.000,00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=HYPERLINK("https://www.leilaoonline.com.br/lote/detalhe/329109", "2176")</f>
      </c>
      <c r="B92" s="4" t="s">
        <f>=HYPERLINK("https://www.leilaoonline.com.br/lote/detalhe/329109", "TRATOR JOHN DEERE 7215 J; ANO 2017. - FR02003358. - LOC.IVINHEMA/MS")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=HYPERLINK("https://www.leilaoonline.com.br/lote/detalhe/329052", "2178")</f>
      </c>
      <c r="B93" s="4" t="s">
        <f>=HYPERLINK("https://www.leilaoonline.com.br/lote/detalhe/329052", " FIAT/UNO DRIVE 1.0; ANO 2018/2018; BRANCA. - FR02001331. - LOC. IVINHEMA/MS")</f>
      </c>
      <c r="C93" s="4" t="inlineStr">
        <is>
          <t>Vendido</t>
        </is>
      </c>
      <c r="D93" s="4" t="inlineStr">
        <is>
          <t>19</t>
        </is>
      </c>
      <c r="E93" s="5" t="inlineStr">
        <is>
          <t>24.000,00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=HYPERLINK("https://www.leilaoonline.com.br/lote/detalhe/329058", "2180")</f>
      </c>
      <c r="B94" s="4" t="s">
        <f>=HYPERLINK("https://www.leilaoonline.com.br/lote/detalhe/329058", " FIAT/UNO WAY 1.0 E; ANO 2020/2020; BRANCA. - FR02001773. - LOC. IVINHEMA/MS")</f>
      </c>
      <c r="C94" s="4" t="inlineStr">
        <is>
          <t>Vendido</t>
        </is>
      </c>
      <c r="D94" s="4" t="inlineStr">
        <is>
          <t>25</t>
        </is>
      </c>
      <c r="E94" s="5" t="inlineStr">
        <is>
          <t>27.000,00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=HYPERLINK("https://www.leilaoonline.com.br/lote/detalhe/329118", "2181")</f>
      </c>
      <c r="B95" s="4" t="s">
        <f>=HYPERLINK("https://www.leilaoonline.com.br/lote/detalhe/329118", "CARROCERIA TRANSBORDO ATA 12000; ANO 2013. - FR02010347. - LOC.IVINHEMA/MS")</f>
      </c>
      <c r="C95" s="4" t="inlineStr">
        <is>
          <t>Vendido</t>
        </is>
      </c>
      <c r="D95" s="4" t="inlineStr">
        <is>
          <t>94</t>
        </is>
      </c>
      <c r="E95" s="5" t="inlineStr">
        <is>
          <t>57.000,00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=HYPERLINK("https://www.leilaoonline.com.br/lote/detalhe/329101", "2182")</f>
      </c>
      <c r="B96" s="4" t="s">
        <f>=HYPERLINK("https://www.leilaoonline.com.br/lote/detalhe/329101", " TRATOR JOHN DEERE 7195J; ANO 2016. - FR02003329. - LOC.IVINHEMA/MS")</f>
      </c>
      <c r="C96" s="4" t="inlineStr">
        <is>
          <t>Vendido</t>
        </is>
      </c>
      <c r="D96" s="4" t="inlineStr">
        <is>
          <t>4</t>
        </is>
      </c>
      <c r="E96" s="5" t="inlineStr">
        <is>
          <t>97.500,00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=HYPERLINK("https://www.leilaoonline.com.br/lote/detalhe/329131", "2183")</f>
      </c>
      <c r="B97" s="4" t="s">
        <f>=HYPERLINK("https://www.leilaoonline.com.br/lote/detalhe/329131", "CARROCERIA TRANSBORDO ATA 12000; ANO 2013. - FR02010355. - LOC.IVINHEMA/MS")</f>
      </c>
      <c r="C97" s="4" t="inlineStr">
        <is>
          <t>Vendido</t>
        </is>
      </c>
      <c r="D97" s="4" t="inlineStr">
        <is>
          <t>50</t>
        </is>
      </c>
      <c r="E97" s="5" t="inlineStr">
        <is>
          <t>34.500,00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=HYPERLINK("https://www.leilaoonline.com.br/lote/detalhe/329090", "2184")</f>
      </c>
      <c r="B98" s="4" t="s">
        <f>=HYPERLINK("https://www.leilaoonline.com.br/lote/detalhe/329090", "TRATOR JOHN DEERE 7200J; ANO 2017. - FR02003361. - LOC.IVINHEMA/MS")</f>
      </c>
      <c r="C98" s="4" t="inlineStr">
        <is>
          <t>Vendido</t>
        </is>
      </c>
      <c r="D98" s="4" t="inlineStr">
        <is>
          <t>1</t>
        </is>
      </c>
      <c r="E98" s="5" t="inlineStr">
        <is>
          <t>120.000,00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=HYPERLINK("https://www.leilaoonline.com.br/lote/detalhe/329084", "2185")</f>
      </c>
      <c r="B99" s="4" t="s">
        <f>=HYPERLINK("https://www.leilaoonline.com.br/lote/detalhe/329084", " TRATOR  JOHN DEERE 6110J; ANO 2014. - FR02007066. - LOC.IVINHEMA/MS")</f>
      </c>
      <c r="C99" s="4" t="inlineStr">
        <is>
          <t>Vendido</t>
        </is>
      </c>
      <c r="D99" s="4" t="inlineStr">
        <is>
          <t>45</t>
        </is>
      </c>
      <c r="E99" s="5" t="inlineStr">
        <is>
          <t>80.000,00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=HYPERLINK("https://www.leilaoonline.com.br/lote/detalhe/329106", "2186")</f>
      </c>
      <c r="B100" s="4" t="s">
        <f>=HYPERLINK("https://www.leilaoonline.com.br/lote/detalhe/329106", " TRATOR JONH DEERE 7200J ; ANO 2017. - FR02003364. - LOC.IVINHEMA/MS")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120.000,00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=HYPERLINK("https://www.leilaoonline.com.br/lote/detalhe/329104", "2188")</f>
      </c>
      <c r="B101" s="4" t="s">
        <f>=HYPERLINK("https://www.leilaoonline.com.br/lote/detalhe/329104", " TRATOR JOHN DEERE 7200J; ANO 2017. - FR02003355. - LOC.IVINHEMA/MS")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120.000,00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=HYPERLINK("https://www.leilaoonline.com.br/lote/detalhe/329070", "2189")</f>
      </c>
      <c r="B102" s="4" t="s">
        <f>=HYPERLINK("https://www.leilaoonline.com.br/lote/detalhe/329070", "TRATOR JOHN DEERE 6110 J; ANO 2014. - FR02007062. -  LOC.IVINHEMA/MS")</f>
      </c>
      <c r="C102" s="4" t="inlineStr">
        <is>
          <t>Vendido</t>
        </is>
      </c>
      <c r="D102" s="4" t="inlineStr">
        <is>
          <t>44</t>
        </is>
      </c>
      <c r="E102" s="5" t="inlineStr">
        <is>
          <t>78.000,00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=HYPERLINK("https://www.leilaoonline.com.br/lote/detalhe/329108", "2190")</f>
      </c>
      <c r="B103" s="4" t="s">
        <f>=HYPERLINK("https://www.leilaoonline.com.br/lote/detalhe/329108", "TRATOR JOHN DEERE 7200 J; ANO 2017. - FR02003365. - LOC.IVINHEMA/MS")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=HYPERLINK("https://www.leilaoonline.com.br/lote/detalhe/329083", "2191")</f>
      </c>
      <c r="B104" s="4" t="s">
        <f>=HYPERLINK("https://www.leilaoonline.com.br/lote/detalhe/329083", "TRATOR JOHN DEERE 6110 J; ANO 2012. - FR02007029. -  LOC.IVINHEMA/MS")</f>
      </c>
      <c r="C104" s="4" t="inlineStr">
        <is>
          <t>Vendido</t>
        </is>
      </c>
      <c r="D104" s="4" t="inlineStr">
        <is>
          <t>40</t>
        </is>
      </c>
      <c r="E104" s="5" t="inlineStr">
        <is>
          <t>70.000,00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=HYPERLINK("https://www.leilaoonline.com.br/lote/detalhe/329073", "2192")</f>
      </c>
      <c r="B105" s="4" t="s">
        <f>=HYPERLINK("https://www.leilaoonline.com.br/lote/detalhe/329073", "CAMINHÃO VOLVO /VM 260 6X4R; ANO 2011/2011; BRANCA (COMBOIO). - FR02002077. - LOC. IVINHEMA/MS")</f>
      </c>
      <c r="C105" s="4" t="inlineStr">
        <is>
          <t>Vendido</t>
        </is>
      </c>
      <c r="D105" s="4" t="inlineStr">
        <is>
          <t>81</t>
        </is>
      </c>
      <c r="E105" s="5" t="inlineStr">
        <is>
          <t>130.000,00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=HYPERLINK("https://www.leilaoonline.com.br/lote/detalhe/329086", "2193")</f>
      </c>
      <c r="B106" s="4" t="s">
        <f>=HYPERLINK("https://www.leilaoonline.com.br/lote/detalhe/329086", " TRATOR JOHN DEERE 8345R; ANO 2019 (PROBLEMAS NO MOTOR). - FR02003407. -  LOC.IVINHEMA/MS")</f>
      </c>
      <c r="C106" s="4" t="inlineStr">
        <is>
          <t>Vendido</t>
        </is>
      </c>
      <c r="D106" s="4" t="inlineStr">
        <is>
          <t>16</t>
        </is>
      </c>
      <c r="E106" s="5" t="inlineStr">
        <is>
          <t>230.000,00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=HYPERLINK("https://www.leilaoonline.com.br/lote/detalhe/329076", "2194")</f>
      </c>
      <c r="B107" s="4" t="s">
        <f>=HYPERLINK("https://www.leilaoonline.com.br/lote/detalhe/329076", "CAMINHÃO VOLVO/VM 260 6X4R; ANO 2011/2011; BRANCA (COMBOIO). - FR02002079. - LOC. IVINHEMA/MS")</f>
      </c>
      <c r="C107" s="4" t="inlineStr">
        <is>
          <t>Vendido</t>
        </is>
      </c>
      <c r="D107" s="4" t="inlineStr">
        <is>
          <t>83</t>
        </is>
      </c>
      <c r="E107" s="5" t="inlineStr">
        <is>
          <t>132.000,00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=HYPERLINK("https://www.leilaoonline.com.br/lote/detalhe/329087", "2195")</f>
      </c>
      <c r="B108" s="4" t="s">
        <f>=HYPERLINK("https://www.leilaoonline.com.br/lote/detalhe/329087", "TRATOR JOHN DEERE 8345R; ANO 2019. - (PROBLEMAS NO MOTOR); FR02003410. - LOC.IVINHEMA/MS")</f>
      </c>
      <c r="C108" s="4" t="inlineStr">
        <is>
          <t>Vendido</t>
        </is>
      </c>
      <c r="D108" s="4" t="inlineStr">
        <is>
          <t>5</t>
        </is>
      </c>
      <c r="E108" s="5" t="inlineStr">
        <is>
          <t>170.000,00</t>
        </is>
      </c>
      <c r="F108" s="4" t="inlineStr">
        <is>
          <t>5000.00</t>
        </is>
      </c>
    </row>
    <row collapsed="false" customFormat="false" customHeight="false" hidden="false" ht="12.1" outlineLevel="0" r="109">
      <c r="A109" s="5" t="s">
        <f>=HYPERLINK("https://www.leilaoonline.com.br/lote/detalhe/329062", "2196")</f>
      </c>
      <c r="B109" s="4" t="s">
        <f>=HYPERLINK("https://www.leilaoonline.com.br/lote/detalhe/329062", " HONDA/CG150 XCARGO ESD; ANO 2014/2014; BRANCA. - FR02001200. - LOC. IVINHEMA/MS")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5.750,00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=HYPERLINK("https://www.leilaoonline.com.br/lote/detalhe/329152", "2197")</f>
      </c>
      <c r="B110" s="4" t="s">
        <f>=HYPERLINK("https://www.leilaoonline.com.br/lote/detalhe/329152", "TRANSBORDO TESTON PT 22000; ANO 2018. - FR02010926. - LOC.IVINHEMA/MS")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=HYPERLINK("https://www.leilaoonline.com.br/lote/detalhe/329057", "2198")</f>
      </c>
      <c r="B111" s="4" t="s">
        <f>=HYPERLINK("https://www.leilaoonline.com.br/lote/detalhe/329057", " FIAT/UNO WAY 1.0 E; ANO 2020/2020; BRANCA. - FR02001767. - LOC. IVINHEMA/MS")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=HYPERLINK("https://www.leilaoonline.com.br/lote/detalhe/329156", "2199")</f>
      </c>
      <c r="B112" s="4" t="s">
        <f>=HYPERLINK("https://www.leilaoonline.com.br/lote/detalhe/329156", "TRANSBORDO TESTON PT 22000; ANO 2019. - FR02010942. - LOC.IVINHEMA/MS")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=HYPERLINK("https://www.leilaoonline.com.br/lote/detalhe/329123", "2200")</f>
      </c>
      <c r="B113" s="4" t="s">
        <f>=HYPERLINK("https://www.leilaoonline.com.br/lote/detalhe/329123", " CARREGADEIRA VALTRA BM 85; ANO 2008. - FR02011002. - LOC.IVINHEMA/MS")</f>
      </c>
      <c r="C113" s="4" t="inlineStr">
        <is>
          <t>Vendido</t>
        </is>
      </c>
      <c r="D113" s="4" t="inlineStr">
        <is>
          <t>109</t>
        </is>
      </c>
      <c r="E113" s="5" t="inlineStr">
        <is>
          <t>146.000,00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=HYPERLINK("https://www.leilaoonline.com.br/lote/detalhe/329132", "2201")</f>
      </c>
      <c r="B114" s="4" t="s">
        <f>=HYPERLINK("https://www.leilaoonline.com.br/lote/detalhe/329132", " TRANSBORDO ANTONIOSI ATA 21500; ANO 2017. - FR02010910. - LOC.IVINHEMA/MS")</f>
      </c>
      <c r="C114" s="4" t="inlineStr">
        <is>
          <t>Vendido</t>
        </is>
      </c>
      <c r="D114" s="4" t="inlineStr">
        <is>
          <t>24</t>
        </is>
      </c>
      <c r="E114" s="5" t="inlineStr">
        <is>
          <t>50.000,00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=HYPERLINK("https://www.leilaoonline.com.br/lote/detalhe/329055", "2202")</f>
      </c>
      <c r="B115" s="4" t="s">
        <f>=HYPERLINK("https://www.leilaoonline.com.br/lote/detalhe/329055", " FIAT/UNO WAY 1.0 E; ANO 2020/2020; BRANCA. - FR02001766. - LOC. IVINHEMA/MS")</f>
      </c>
      <c r="C115" s="4" t="inlineStr">
        <is>
          <t>Vendido</t>
        </is>
      </c>
      <c r="D115" s="4" t="inlineStr">
        <is>
          <t>33</t>
        </is>
      </c>
      <c r="E115" s="5" t="inlineStr">
        <is>
          <t>31.000,00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=HYPERLINK("https://www.leilaoonline.com.br/lote/detalhe/329145", "2203")</f>
      </c>
      <c r="B116" s="4" t="s">
        <f>=HYPERLINK("https://www.leilaoonline.com.br/lote/detalhe/329145", "TRANSBORDO TESTON PT 22000; ANO 2018. - FR02010918. - LOC.IVINHEMA/MS")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=HYPERLINK("https://www.leilaoonline.com.br/lote/detalhe/329051", "2204")</f>
      </c>
      <c r="B117" s="4" t="s">
        <f>=HYPERLINK("https://www.leilaoonline.com.br/lote/detalhe/329051", " FIAT/STRADA HD WK CC E; ANO 2020/2020; BRANCA. - FR2001778. - LOC. IVINHEMA/MS")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38.000,00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=HYPERLINK("https://www.leilaoonline.com.br/lote/detalhe/329126", "2205")</f>
      </c>
      <c r="B118" s="4" t="s">
        <f>=HYPERLINK("https://www.leilaoonline.com.br/lote/detalhe/329126", " TRANSBORDO ANTONIOSI ATA 21500; ANO 2017. - FR2010884. - LOC.IVINHEMA/MS")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54.000,00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=HYPERLINK("https://www.leilaoonline.com.br/lote/detalhe/329048", "2206")</f>
      </c>
      <c r="B119" s="4" t="s">
        <f>=HYPERLINK("https://www.leilaoonline.com.br/lote/detalhe/329048", " FIAT/STRADA HD WK CC E; ANO 2019/2019; BRANCA. - FR02001711. - LOC. IVINHEMA/MS")</f>
      </c>
      <c r="C119" s="4" t="inlineStr">
        <is>
          <t>Vendido</t>
        </is>
      </c>
      <c r="D119" s="4" t="inlineStr">
        <is>
          <t>22</t>
        </is>
      </c>
      <c r="E119" s="5" t="inlineStr">
        <is>
          <t>41.000,00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=HYPERLINK("https://www.leilaoonline.com.br/lote/detalhe/329154", "2207")</f>
      </c>
      <c r="B120" s="4" t="s">
        <f>=HYPERLINK("https://www.leilaoonline.com.br/lote/detalhe/329154", "TRANSBORDO TESTON PT 22000; ANO 2018. - FR02010927. - LOC.IVINHEMA/MS")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=HYPERLINK("https://www.leilaoonline.com.br/lote/detalhe/329054", "2208")</f>
      </c>
      <c r="B121" s="4" t="s">
        <f>=HYPERLINK("https://www.leilaoonline.com.br/lote/detalhe/329054", " FIAT/UNO ATTRACTIVE 1.0; ANO 2018/2019; BRANCA. - FR02001362. - LOC. IVINHEMA/MS")</f>
      </c>
      <c r="C121" s="4" t="inlineStr">
        <is>
          <t>Vendido</t>
        </is>
      </c>
      <c r="D121" s="4" t="inlineStr">
        <is>
          <t>29</t>
        </is>
      </c>
      <c r="E121" s="5" t="inlineStr">
        <is>
          <t>29.500,00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=HYPERLINK("https://www.leilaoonline.com.br/lote/detalhe/329151", "2209")</f>
      </c>
      <c r="B122" s="4" t="s">
        <f>=HYPERLINK("https://www.leilaoonline.com.br/lote/detalhe/329151", "TRANSBORDO TESTON PT 22000 ; ANO 2017. - FR02010921. - LOC.IVINHEMA/MS")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=HYPERLINK("https://www.leilaoonline.com.br/lote/detalhe/329112", "2211")</f>
      </c>
      <c r="B123" s="4" t="s">
        <f>=HYPERLINK("https://www.leilaoonline.com.br/lote/detalhe/329112", "TRANSBORDO TESTON PT 22000; ANO 2018. - FR02010986. - LOC.IVINHEMA/MS")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=HYPERLINK("https://www.leilaoonline.com.br/lote/detalhe/329041", "2212")</f>
      </c>
      <c r="B124" s="4" t="s">
        <f>=HYPERLINK("https://www.leilaoonline.com.br/lote/detalhe/329041", "CHEV/SPIN 1.8L AT LT; ANO 2019/2020; BRANCA. - FR02001764. - LOC. IVINHEMA/MS")</f>
      </c>
      <c r="C124" s="4" t="inlineStr">
        <is>
          <t>Vendido</t>
        </is>
      </c>
      <c r="D124" s="4" t="inlineStr">
        <is>
          <t>22</t>
        </is>
      </c>
      <c r="E124" s="5" t="inlineStr">
        <is>
          <t>41.000,00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=HYPERLINK("https://www.leilaoonline.com.br/lote/detalhe/329149", "2213")</f>
      </c>
      <c r="B125" s="4" t="s">
        <f>=HYPERLINK("https://www.leilaoonline.com.br/lote/detalhe/329149", "TRANSBORDO TESTON PT 22000; ANO 2018. - FR02010922. - LOC.IVINHEMA/MS")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=HYPERLINK("https://www.leilaoonline.com.br/lote/detalhe/329066", "2214")</f>
      </c>
      <c r="B126" s="4" t="s">
        <f>=HYPERLINK("https://www.leilaoonline.com.br/lote/detalhe/329066", "CHEVROLET/S10 LT FD4A; ANO 2019/2020; BRANCA. - FR02001722. - LOC. IVINHEMA/MS")</f>
      </c>
      <c r="C126" s="4" t="inlineStr">
        <is>
          <t>Vendido</t>
        </is>
      </c>
      <c r="D126" s="4" t="inlineStr">
        <is>
          <t>42</t>
        </is>
      </c>
      <c r="E126" s="5" t="inlineStr">
        <is>
          <t>83.000,00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=HYPERLINK("https://www.leilaoonline.com.br/lote/detalhe/329134", "2215")</f>
      </c>
      <c r="B127" s="4" t="s">
        <f>=HYPERLINK("https://www.leilaoonline.com.br/lote/detalhe/329134", " TRANSBORDO ATA ANTONIOSI 21500; ANO 2017. - FR02010915. - LOC.IVINHEMA/MS")</f>
      </c>
      <c r="C127" s="4" t="inlineStr">
        <is>
          <t>Vendido</t>
        </is>
      </c>
      <c r="D127" s="4" t="inlineStr">
        <is>
          <t>10</t>
        </is>
      </c>
      <c r="E127" s="5" t="inlineStr">
        <is>
          <t>36.000,00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=HYPERLINK("https://www.leilaoonline.com.br/lote/detalhe/329059", "2216")</f>
      </c>
      <c r="B128" s="4" t="s">
        <f>=HYPERLINK("https://www.leilaoonline.com.br/lote/detalhe/329059", " FIAT/UNO WAY 1.0 E; ANO 2020/2020; BRANCA. - FR02001775. - LOC. IVINHEMA/MS")</f>
      </c>
      <c r="C128" s="4" t="inlineStr">
        <is>
          <t>Vendido</t>
        </is>
      </c>
      <c r="D128" s="4" t="inlineStr">
        <is>
          <t>29</t>
        </is>
      </c>
      <c r="E128" s="5" t="inlineStr">
        <is>
          <t>31.000,00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=HYPERLINK("https://www.leilaoonline.com.br/lote/detalhe/329124", "2217")</f>
      </c>
      <c r="B129" s="4" t="s">
        <f>=HYPERLINK("https://www.leilaoonline.com.br/lote/detalhe/329124", "TRANSBORDO ATA ANTONIOSI 21500; ANO 2017. - FR02010877. - LOC.IVINHEMA/MS")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39.000,00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=HYPERLINK("https://www.leilaoonline.com.br/lote/detalhe/329046", "2218")</f>
      </c>
      <c r="B130" s="4" t="s">
        <f>=HYPERLINK("https://www.leilaoonline.com.br/lote/detalhe/329046", " FIAT/STRADA HD WK CC E; ANO 2020/2020; BRANCA. - FR02001738. - LOC. IVINHEMA/MS")</f>
      </c>
      <c r="C130" s="4" t="inlineStr">
        <is>
          <t>Vendido</t>
        </is>
      </c>
      <c r="D130" s="4" t="inlineStr">
        <is>
          <t>22</t>
        </is>
      </c>
      <c r="E130" s="5" t="inlineStr">
        <is>
          <t>41.000,00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=HYPERLINK("https://www.leilaoonline.com.br/lote/detalhe/329125", "2219")</f>
      </c>
      <c r="B131" s="4" t="s">
        <f>=HYPERLINK("https://www.leilaoonline.com.br/lote/detalhe/329125", "TRANSBORDO ATA ANTONIOSI 21500; ANO 2017. - FR02010891. - LOC.IVINHEMA/MS")</f>
      </c>
      <c r="C131" s="4" t="inlineStr">
        <is>
          <t>Vendido</t>
        </is>
      </c>
      <c r="D131" s="4" t="inlineStr">
        <is>
          <t>17</t>
        </is>
      </c>
      <c r="E131" s="5" t="inlineStr">
        <is>
          <t>44.000,00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=HYPERLINK("https://www.leilaoonline.com.br/lote/detalhe/329040", "2220")</f>
      </c>
      <c r="B132" s="4" t="s">
        <f>=HYPERLINK("https://www.leilaoonline.com.br/lote/detalhe/329040", " FIAT/PALIO FIRE WAY; ANO 2015/2016; BRANCA. - FR02001210. - LOC. IVINHEMA/MS")</f>
      </c>
      <c r="C132" s="4" t="inlineStr">
        <is>
          <t>Vendido</t>
        </is>
      </c>
      <c r="D132" s="4" t="inlineStr">
        <is>
          <t>26</t>
        </is>
      </c>
      <c r="E132" s="5" t="inlineStr">
        <is>
          <t>25.000,00</t>
        </is>
      </c>
      <c r="F1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2026-06-18T17:03:23.00Z</dcterms:created>
  <dc:creator>Tellks Tecnologia</dc:creator>
  <cp:revision>0</cp:revision>
</cp:coreProperties>
</file>