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 K - 3 CAT 320 DL - 9 PÁS CAT - 19 TRATORES - 14 CAMINHÕES - 2 HILUX 23/24 - REBOQUES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=HYPERLINK("https://www.leilaoonline.com.br/lote/detalhe/333311", "1000")</f>
      </c>
      <c r="B11" s="4" t="s">
        <f>=HYPERLINK("https://www.leilaoonline.com.br/lote/detalhe/333311", " TRATOR VALTRA BH210 I 4X4; ANO 2017. - EQP.13100008. - LOC. IGUATEMI ")</f>
      </c>
      <c r="C11" s="4" t="inlineStr">
        <is>
          <t>Vendido</t>
        </is>
      </c>
      <c r="D11" s="4" t="inlineStr">
        <is>
          <t>55</t>
        </is>
      </c>
      <c r="E11" s="5" t="inlineStr">
        <is>
          <t>103.000,00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=HYPERLINK("https://www.leilaoonline.com.br/lote/detalhe/333297", "1001")</f>
      </c>
      <c r="B12" s="4" t="s">
        <f>=HYPERLINK("https://www.leilaoonline.com.br/lote/detalhe/333297", " TRANSBORDO SANTAL VT10 TANDEN; ANO 2013. - EQP.30071/475. - LOC.IGUATEMI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=HYPERLINK("https://www.leilaoonline.com.br/lote/detalhe/333296", "1002")</f>
      </c>
      <c r="B13" s="4" t="s">
        <f>=HYPERLINK("https://www.leilaoonline.com.br/lote/detalhe/333296", " SUBSOLADOR CARDEROLI; ANO 2011. - EQP.15190002. - LOC.IGUATEMI")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=HYPERLINK("https://www.leilaoonline.com.br/lote/detalhe/333298", "1003")</f>
      </c>
      <c r="B14" s="4" t="s">
        <f>=HYPERLINK("https://www.leilaoonline.com.br/lote/detalhe/333298", " REBOQUE USICAMP RCI E1E1 8200; ANO 2002/2002; AMARELA. - EQP.16020014. - LOC. IGUATEMI ")</f>
      </c>
      <c r="C14" s="4" t="inlineStr">
        <is>
          <t>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=HYPERLINK("https://www.leilaoonline.com.br/lote/detalhe/333308", "1004")</f>
      </c>
      <c r="B15" s="4" t="s">
        <f>=HYPERLINK("https://www.leilaoonline.com.br/lote/detalhe/333308", " PA CARREGADEIRA CATERPILLAR 938H; ANO 2013. - EQP.13050022. - LOC. MARINGA")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=HYPERLINK("https://www.leilaoonline.com.br/lote/detalhe/333300", "1005")</f>
      </c>
      <c r="B16" s="4" t="s">
        <f>=HYPERLINK("https://www.leilaoonline.com.br/lote/detalhe/333300", " PA CARREGADEIRA CATERPILLAR 938H; ANO 2011. -EQP.13050087/9136. - LOC. MARINGA")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=HYPERLINK("https://www.leilaoonline.com.br/lote/detalhe/333302", "1006")</f>
      </c>
      <c r="B17" s="4" t="s">
        <f>=HYPERLINK("https://www.leilaoonline.com.br/lote/detalhe/333302", " PA CARREGADEIRA CATERPILLAR 938H; ANO 2011. - EQP.13050089/FR9139. - LOC. MARINGA")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=HYPERLINK("https://www.leilaoonline.com.br/lote/detalhe/333303", "1007")</f>
      </c>
      <c r="B18" s="4" t="s">
        <f>=HYPERLINK("https://www.leilaoonline.com.br/lote/detalhe/333303", " ESCAVADEIRA CATERPILLAR 320 D/DL; ANO 2013. - EQP.3709. - LOC. MARINGA")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=HYPERLINK("https://www.leilaoonline.com.br/lote/detalhe/333491", "1008")</f>
      </c>
      <c r="B19" s="4" t="s">
        <f>=HYPERLINK("https://www.leilaoonline.com.br/lote/detalhe/333491", "TRATOR VALTRA BH 180 4X4; ANO 2003. - EQP.13090276/9125. - LOC. MARINGA")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=HYPERLINK("https://www.leilaoonline.com.br/lote/detalhe/333304", "1009")</f>
      </c>
      <c r="B20" s="4" t="s">
        <f>=HYPERLINK("https://www.leilaoonline.com.br/lote/detalhe/333304", " PA CARREGADEIRA CATERPILLAR 938H; ANO 2013. - EQP.13050094/18656. - LOC. MARINGA")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=HYPERLINK("https://www.leilaoonline.com.br/lote/detalhe/333330", "1010")</f>
      </c>
      <c r="B21" s="4" t="s">
        <f>=HYPERLINK("https://www.leilaoonline.com.br/lote/detalhe/333330", " CARREGADEIRA VALTRA 1280 PCR 4x4; ANO 2001. - EQP.13010076/9126. - LOC. MARINGA")</f>
      </c>
      <c r="C21" s="4" t="inlineStr">
        <is>
          <t>Vendido</t>
        </is>
      </c>
      <c r="D21" s="4" t="inlineStr">
        <is>
          <t>18</t>
        </is>
      </c>
      <c r="E21" s="5" t="inlineStr">
        <is>
          <t>32.000,00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=HYPERLINK("https://www.leilaoonline.com.br/lote/detalhe/333323", "1011")</f>
      </c>
      <c r="B22" s="4" t="s">
        <f>=HYPERLINK("https://www.leilaoonline.com.br/lote/detalhe/333323", " SEMI REBOQUE RANDON SR CA (BITREM CEREALEIRO) ANO 2004/2004; AZUL. - EQP.9516. - LOC.MARINGA")</f>
      </c>
      <c r="C22" s="4" t="inlineStr">
        <is>
          <t>Vendido</t>
        </is>
      </c>
      <c r="D22" s="4" t="inlineStr">
        <is>
          <t>8</t>
        </is>
      </c>
      <c r="E22" s="5" t="inlineStr">
        <is>
          <t>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=HYPERLINK("https://www.leilaoonline.com.br/lote/detalhe/333320", "1012")</f>
      </c>
      <c r="B23" s="4" t="s">
        <f>=HYPERLINK("https://www.leilaoonline.com.br/lote/detalhe/333320", " SEMI REBOQUE RANDON SR CA (BITREM CEREALEIRO) ANO 2004/2004; AZUL. - EQP.9536. - LOC.MARINGA")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=HYPERLINK("https://www.leilaoonline.com.br/lote/detalhe/333324", "1013")</f>
      </c>
      <c r="B24" s="4" t="s">
        <f>=HYPERLINK("https://www.leilaoonline.com.br/lote/detalhe/333324", " SEMI REBOQUE RANDON SR CA (BITREM CEREALEIRO) ANO 2004/2004; AZUL. - EQP.9508. - LOC.MARINGA")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=HYPERLINK("https://www.leilaoonline.com.br/lote/detalhe/333321", "1015")</f>
      </c>
      <c r="B25" s="4" t="s">
        <f>=HYPERLINK("https://www.leilaoonline.com.br/lote/detalhe/333321", " SEMI REBOQUE RANDON SR CA (BITREM CEREALEIRO) ANO 2003/2003; AZUL. - EQP.9551. - LOC.MARINGA")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=HYPERLINK("https://www.leilaoonline.com.br/lote/detalhe/333319", "1018")</f>
      </c>
      <c r="B26" s="4" t="s">
        <f>=HYPERLINK("https://www.leilaoonline.com.br/lote/detalhe/333319", " SEMI REBOQUE RANDON SR CA (BITREM CEREALEIRO) ANO 2003/2003; AZUL. - EQP.9546. - LOC.MARINGA")</f>
      </c>
      <c r="C26" s="4" t="inlineStr">
        <is>
          <t>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=HYPERLINK("https://www.leilaoonline.com.br/lote/detalhe/333325", "1019")</f>
      </c>
      <c r="B27" s="4" t="s">
        <f>=HYPERLINK("https://www.leilaoonline.com.br/lote/detalhe/333325", " SEMI REBOQUE RANDON SR CA (BITREM CEREALEIRO) ANO 2004/2004; AZUL. - EQP.9521. - LOC.MARINGA")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=HYPERLINK("https://www.leilaoonline.com.br/lote/detalhe/333318", "1020")</f>
      </c>
      <c r="B28" s="4" t="s">
        <f>=HYPERLINK("https://www.leilaoonline.com.br/lote/detalhe/333318", " SEMI REBOQUE RANDON SR CA (BITREM CEREALEIRO) ANO 2004/2004; AZUL. - EQP.9528. - LOC.MARINGA")</f>
      </c>
      <c r="C28" s="4" t="inlineStr">
        <is>
          <t>Vendido</t>
        </is>
      </c>
      <c r="D28" s="4" t="inlineStr">
        <is>
          <t>6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=HYPERLINK("https://www.leilaoonline.com.br/lote/detalhe/333310", "1025")</f>
      </c>
      <c r="B29" s="4" t="s">
        <f>=HYPERLINK("https://www.leilaoonline.com.br/lote/detalhe/333310", " SEMI REBOQUE RANDON SR CA (BITREM CEREALEIRO) ANO 2004/2004; AZUL. - EQP.9504. - LOC.MARINGA")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=HYPERLINK("https://www.leilaoonline.com.br/lote/detalhe/333315", "1026")</f>
      </c>
      <c r="B30" s="4" t="s">
        <f>=HYPERLINK("https://www.leilaoonline.com.br/lote/detalhe/333315", " SEMI REBOQUE RANDON SR CA (BITREM CEREALEIRO) ANO 2004/2004; AZUL. - EQP.9501. - LOC.MARINGA")</f>
      </c>
      <c r="C30" s="4" t="inlineStr">
        <is>
          <t>Vendido</t>
        </is>
      </c>
      <c r="D30" s="4" t="inlineStr">
        <is>
          <t>5</t>
        </is>
      </c>
      <c r="E30" s="5" t="inlineStr">
        <is>
          <t>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=HYPERLINK("https://www.leilaoonline.com.br/lote/detalhe/333317", "1027")</f>
      </c>
      <c r="B31" s="4" t="s">
        <f>=HYPERLINK("https://www.leilaoonline.com.br/lote/detalhe/333317", " SEMI REBOQUE RANDON SR CA (BITREM CEREALEIRO) ANO 2004/2004; AZUL. - EQP.9517. - LOC.MARINGA")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=HYPERLINK("https://www.leilaoonline.com.br/lote/detalhe/333306", "1028")</f>
      </c>
      <c r="B32" s="4" t="s">
        <f>=HYPERLINK("https://www.leilaoonline.com.br/lote/detalhe/333306", " SEMI REBOQUE RANDON SR CA (BITREM CEREALEIRO) ANO 2004/2004; AZUL. - EQP.9533. - LOC.MARINGA")</f>
      </c>
      <c r="C32" s="4" t="inlineStr">
        <is>
          <t>Vendido</t>
        </is>
      </c>
      <c r="D32" s="4" t="inlineStr">
        <is>
          <t>9</t>
        </is>
      </c>
      <c r="E32" s="5" t="inlineStr">
        <is>
          <t>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=HYPERLINK("https://www.leilaoonline.com.br/lote/detalhe/333307", "1029")</f>
      </c>
      <c r="B33" s="4" t="s">
        <f>=HYPERLINK("https://www.leilaoonline.com.br/lote/detalhe/333307", " SEMI REBOQUE RANDON SR CA (BITREM CEREALEIRO) ANO 2004/2004; AZUL. - EQP.9505. - LOC.MARINGA")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=HYPERLINK("https://www.leilaoonline.com.br/lote/detalhe/333314", "1030")</f>
      </c>
      <c r="B34" s="4" t="s">
        <f>=HYPERLINK("https://www.leilaoonline.com.br/lote/detalhe/333314", " SEMI REBOQUE RANDON SR CA (BITREM CEREALEIRO) ANO 2004/2004; AZUL. - EQP.9542. - LOC.MARINGA")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=HYPERLINK("https://www.leilaoonline.com.br/lote/detalhe/333309", "1031")</f>
      </c>
      <c r="B35" s="4" t="s">
        <f>=HYPERLINK("https://www.leilaoonline.com.br/lote/detalhe/333309", " SEMI REBOQUE RANDON SR CA (BITREM CEREALEIRO) ANO 2004/2004; AZUL. - EQP.9541. - LOC.MARINGA")</f>
      </c>
      <c r="C35" s="4" t="inlineStr">
        <is>
          <t>Vendido</t>
        </is>
      </c>
      <c r="D35" s="4" t="inlineStr">
        <is>
          <t>20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=HYPERLINK("https://www.leilaoonline.com.br/lote/detalhe/333305", "1032")</f>
      </c>
      <c r="B36" s="4" t="s">
        <f>=HYPERLINK("https://www.leilaoonline.com.br/lote/detalhe/333305", " SEMI REBOQUE RANDON SR CA (BITREM CEREALEIRO) ANO 2004/2004; AZUL. - EQP.9524. - LOC.MARINGA")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=HYPERLINK("https://www.leilaoonline.com.br/lote/detalhe/333313", "1033")</f>
      </c>
      <c r="B37" s="4" t="s">
        <f>=HYPERLINK("https://www.leilaoonline.com.br/lote/detalhe/333313", " SEMI REBOQUE RANDON SR CA (BITREM CEREALEIRO) ANO 2004/2004; AZUL. - EQP.9506. - LOC.MARINGA")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=HYPERLINK("https://www.leilaoonline.com.br/lote/detalhe/333299", "1034")</f>
      </c>
      <c r="B38" s="4" t="s">
        <f>=HYPERLINK("https://www.leilaoonline.com.br/lote/detalhe/333299", " SEMI REBOQUE RANDON SR CA (BITREM CEREALEIRO) ANO 2004/2004; AZUL. - EQP.9535. - LOC.MARINGA")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=HYPERLINK("https://www.leilaoonline.com.br/lote/detalhe/333331", "1035")</f>
      </c>
      <c r="B39" s="4" t="s">
        <f>=HYPERLINK("https://www.leilaoonline.com.br/lote/detalhe/333331", " CAMINHÃO VOLVO/VM 260 6x4R; ANO 2007/2008; BRANCA. - EQP.9071. - LOC.MARINGA")</f>
      </c>
      <c r="C39" s="4" t="inlineStr">
        <is>
          <t>Vendido</t>
        </is>
      </c>
      <c r="D39" s="4" t="inlineStr">
        <is>
          <t>17</t>
        </is>
      </c>
      <c r="E39" s="5" t="inlineStr">
        <is>
          <t>50.000,01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=HYPERLINK("https://www.leilaoonline.com.br/lote/detalhe/333301", "1036")</f>
      </c>
      <c r="B40" s="4" t="s">
        <f>=HYPERLINK("https://www.leilaoonline.com.br/lote/detalhe/333301", " PA CARREGADEIRA CATERPILLAR 938H; ANO 2013. - EQP.13050106. - LOC. MARINGA")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=HYPERLINK("https://www.leilaoonline.com.br/lote/detalhe/333316", "1037")</f>
      </c>
      <c r="B41" s="4" t="s">
        <f>=HYPERLINK("https://www.leilaoonline.com.br/lote/detalhe/333316", " SEMI REBOQUE RANDON SR CA (BITREM CEREALEIRO) ANO 2004/2004; AZUL. - EQP.9520. - LOC.MARINGA")</f>
      </c>
      <c r="C41" s="4" t="inlineStr">
        <is>
          <t>Vendido</t>
        </is>
      </c>
      <c r="D41" s="4" t="inlineStr">
        <is>
          <t>8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=HYPERLINK("https://www.leilaoonline.com.br/lote/detalhe/333312", "1038")</f>
      </c>
      <c r="B42" s="4" t="s">
        <f>=HYPERLINK("https://www.leilaoonline.com.br/lote/detalhe/333312", "PÁ CARREGADEIRA CATERPILLAR 950H/L; ANO 2011. - EQP.13050090/9140. - LOC. MARINGA")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=HYPERLINK("https://www.leilaoonline.com.br/lote/detalhe/333332", "1039")</f>
      </c>
      <c r="B43" s="4" t="s">
        <f>=HYPERLINK("https://www.leilaoonline.com.br/lote/detalhe/333332", " CARREGADEIRA VALTRA 1280 PCR 4x4. - EQP.13010077/9207. - LOC. MARINGA")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=HYPERLINK("https://www.leilaoonline.com.br/lote/detalhe/333329", "1040")</f>
      </c>
      <c r="B44" s="4" t="s">
        <f>=HYPERLINK("https://www.leilaoonline.com.br/lote/detalhe/333329", " I/TOYOTA HILLUX CDSR A4FD 4X4; ANO 2023/2024; BRANCA. - EQP.12010225. - LOC. MARINGA")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133.000,00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=HYPERLINK("https://www.leilaoonline.com.br/lote/detalhe/333322", "1041")</f>
      </c>
      <c r="B45" s="4" t="s">
        <f>=HYPERLINK("https://www.leilaoonline.com.br/lote/detalhe/333322", " I/TOYOTA HILLUX CDSR A4FD 4X4; ANO 2023/2023; BRANCA. - EQP.120100224. - LOC. MARINGA")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162.000,00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=HYPERLINK("https://www.leilaoonline.com.br/lote/detalhe/333326", "1042")</f>
      </c>
      <c r="B46" s="4" t="s">
        <f>=HYPERLINK("https://www.leilaoonline.com.br/lote/detalhe/333326", "VEJA O VÍDEO!!! CHEVROLET/GM S10 LT DD4A; ANO 2020/2021; BRANCA. - EQP.12010044. - LOC. MARINGA")</f>
      </c>
      <c r="C46" s="4" t="inlineStr">
        <is>
          <t>Vendido</t>
        </is>
      </c>
      <c r="D46" s="4" t="inlineStr">
        <is>
          <t>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=HYPERLINK("https://www.leilaoonline.com.br/lote/detalhe/333327", "1043")</f>
      </c>
      <c r="B47" s="4" t="s">
        <f>=HYPERLINK("https://www.leilaoonline.com.br/lote/detalhe/333327", " CHEVROLET/GM S10 LT DD4A; ANO 2021/2022; BRANCA. - EQP.12010016. - LOC. MARINGA")</f>
      </c>
      <c r="C47" s="4" t="inlineStr">
        <is>
          <t>Vendido</t>
        </is>
      </c>
      <c r="D47" s="4" t="inlineStr">
        <is>
          <t>5</t>
        </is>
      </c>
      <c r="E47" s="5" t="inlineStr">
        <is>
          <t>99.000,00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=HYPERLINK("https://www.leilaoonline.com.br/lote/detalhe/334949", "1044")</f>
      </c>
      <c r="B48" s="4" t="s">
        <f>=HYPERLINK("https://www.leilaoonline.com.br/lote/detalhe/334949", "VEJA VÍDEO!! CHEVROLET/S10 LTZ DD4A; ANO 2023/2024; BRANCA. - EQP.12010057 - LOC. MARINGÁ")</f>
      </c>
      <c r="C48" s="4" t="inlineStr">
        <is>
          <t>Vendido</t>
        </is>
      </c>
      <c r="D48" s="4" t="inlineStr">
        <is>
          <t>38</t>
        </is>
      </c>
      <c r="E48" s="5" t="inlineStr">
        <is>
          <t>146.000,00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=HYPERLINK("https://www.leilaoonline.com.br/lote/detalhe/333469", "1045")</f>
      </c>
      <c r="B49" s="4" t="s">
        <f>=HYPERLINK("https://www.leilaoonline.com.br/lote/detalhe/333469", " MOTONIVELADORA CATERPILLAR 140K;ANO 2014. - EQP.13040005/FR786. - LOC. PARANACITY")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280.500,00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=HYPERLINK("https://www.leilaoonline.com.br/lote/detalhe/333464", "1046")</f>
      </c>
      <c r="B50" s="4" t="s">
        <f>=HYPERLINK("https://www.leilaoonline.com.br/lote/detalhe/333464", " PA CARREGADEIRA CATERPILLAR 938H;ANO 2012. - EQP.13050021. - LOC. PARANACITY")</f>
      </c>
      <c r="C50" s="4" t="inlineStr">
        <is>
          <t>Vendido</t>
        </is>
      </c>
      <c r="D50" s="4" t="inlineStr">
        <is>
          <t>39</t>
        </is>
      </c>
      <c r="E50" s="5" t="inlineStr">
        <is>
          <t>86.000,00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=HYPERLINK("https://www.leilaoonline.com.br/lote/detalhe/333488", "1047")</f>
      </c>
      <c r="B51" s="4" t="s">
        <f>=HYPERLINK("https://www.leilaoonline.com.br/lote/detalhe/333488", " CAMINHÃO VOLVO/FH 520 6X4T; ANO 2011/2011; BRANCA. - EQP.11060033. - LOC. PARANACITY")</f>
      </c>
      <c r="C51" s="4" t="inlineStr">
        <is>
          <t>Vendido</t>
        </is>
      </c>
      <c r="D51" s="4" t="inlineStr">
        <is>
          <t>28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=HYPERLINK("https://www.leilaoonline.com.br/lote/detalhe/333489", "1048")</f>
      </c>
      <c r="B52" s="4" t="s">
        <f>=HYPERLINK("https://www.leilaoonline.com.br/lote/detalhe/333489", " CAMINHÃO VOLVO/VM 330 6X4R; ANO 2013/2013; BRANCA. -EQP11140010. - LOC. PARANACITY")</f>
      </c>
      <c r="C52" s="4" t="inlineStr">
        <is>
          <t>Vendido</t>
        </is>
      </c>
      <c r="D52" s="4" t="inlineStr">
        <is>
          <t>30</t>
        </is>
      </c>
      <c r="E52" s="5" t="inlineStr">
        <is>
          <t>69.000,00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=HYPERLINK("https://www.leilaoonline.com.br/lote/detalhe/333465", "1049")</f>
      </c>
      <c r="B53" s="4" t="s">
        <f>=HYPERLINK("https://www.leilaoonline.com.br/lote/detalhe/333465", " COLHEDORA CASE A8800;ANO 2012. - EQP.2982. - LOC. PARANACITY")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=HYPERLINK("https://www.leilaoonline.com.br/lote/detalhe/333473", "1050")</f>
      </c>
      <c r="B54" s="4" t="s">
        <f>=HYPERLINK("https://www.leilaoonline.com.br/lote/detalhe/333473", " COLHEDORA CASE A8800;ANO 2012. - EQP.2980. -  LOC. PARANACITY")</f>
      </c>
      <c r="C54" s="4" t="inlineStr">
        <is>
          <t>Vendido</t>
        </is>
      </c>
      <c r="D54" s="4" t="inlineStr">
        <is>
          <t>2</t>
        </is>
      </c>
      <c r="E54" s="5" t="inlineStr">
        <is>
          <t>11.000,00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=HYPERLINK("https://www.leilaoonline.com.br/lote/detalhe/333487", "1051")</f>
      </c>
      <c r="B55" s="4" t="s">
        <f>=HYPERLINK("https://www.leilaoonline.com.br/lote/detalhe/333487", " CARREGADEIRA VALTRA 1280 PCR 4x4; ANO 2004. - EQP.13010008. - LOC. PARANACITY")</f>
      </c>
      <c r="C55" s="4" t="inlineStr">
        <is>
          <t>Vendido</t>
        </is>
      </c>
      <c r="D55" s="4" t="inlineStr">
        <is>
          <t>23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=HYPERLINK("https://www.leilaoonline.com.br/lote/detalhe/333472", "1052")</f>
      </c>
      <c r="B56" s="4" t="s">
        <f>=HYPERLINK("https://www.leilaoonline.com.br/lote/detalhe/333472", " COLHEDORA CASE A8800; ANO 2012. - EQP.2981. - LOC. PARANACITY")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=HYPERLINK("https://www.leilaoonline.com.br/lote/detalhe/333490", "1053")</f>
      </c>
      <c r="B57" s="4" t="s">
        <f>=HYPERLINK("https://www.leilaoonline.com.br/lote/detalhe/333490", " CAMINHÃO VOLVO/VM 210 4X2R;ANO 2007/2008. - EQP.2213. - LOC. PARANACITY")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=HYPERLINK("https://www.leilaoonline.com.br/lote/detalhe/333486", "1054")</f>
      </c>
      <c r="B58" s="4" t="s">
        <f>=HYPERLINK("https://www.leilaoonline.com.br/lote/detalhe/333486", " TRATOR VALTRA BM 125 I 4X4;ANO 2011. - EQP.13090039. - LOC. PARANACITY")</f>
      </c>
      <c r="C58" s="4" t="inlineStr">
        <is>
          <t>Vendido</t>
        </is>
      </c>
      <c r="D58" s="4" t="inlineStr">
        <is>
          <t>56</t>
        </is>
      </c>
      <c r="E58" s="5" t="inlineStr">
        <is>
          <t>98.000,00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=HYPERLINK("https://www.leilaoonline.com.br/lote/detalhe/333478", "1055")</f>
      </c>
      <c r="B59" s="4" t="s">
        <f>=HYPERLINK("https://www.leilaoonline.com.br/lote/detalhe/333478", " CULTIVADOR 3 LINHAS MD; ANO 2013. - EQP.15100065. - LOC. PARANACITY")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=HYPERLINK("https://www.leilaoonline.com.br/lote/detalhe/333477", "1056")</f>
      </c>
      <c r="B60" s="4" t="s">
        <f>=HYPERLINK("https://www.leilaoonline.com.br/lote/detalhe/333477", " CULTIVADOR 3 LINHAS MD; ANO 2012. - EQP.15100063. - LOC. PARANACITY")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=HYPERLINK("https://www.leilaoonline.com.br/lote/detalhe/333479", "1057")</f>
      </c>
      <c r="B61" s="4" t="s">
        <f>=HYPERLINK("https://www.leilaoonline.com.br/lote/detalhe/333479", " CALCAREADEIRA MM; ANO 2007. - EQP.15110046. - LOC. PARANACITY")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=HYPERLINK("https://www.leilaoonline.com.br/lote/detalhe/333468", "1058")</f>
      </c>
      <c r="B62" s="4" t="s">
        <f>=HYPERLINK("https://www.leilaoonline.com.br/lote/detalhe/333468", " ALEIRADOR DE PALHA DM; ANO 2016. - EQP.15130014. - LOC. PARANACITY")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=HYPERLINK("https://www.leilaoonline.com.br/lote/detalhe/333471", "1059")</f>
      </c>
      <c r="B63" s="4" t="s">
        <f>=HYPERLINK("https://www.leilaoonline.com.br/lote/detalhe/333471", " COLHEDORA JOHN DEERE 3522; ANO 2011. - EQP.4861. - LOC. PARANACITY")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=HYPERLINK("https://www.leilaoonline.com.br/lote/detalhe/333474", "1060")</f>
      </c>
      <c r="B64" s="4" t="s">
        <f>=HYPERLINK("https://www.leilaoonline.com.br/lote/detalhe/333474", " COLHEDORA JOHN DEERE 3522; ANO 2012. - EQP.4972. - LOC. PARANACITY")</f>
      </c>
      <c r="C64" s="4" t="inlineStr">
        <is>
          <t>Vendido</t>
        </is>
      </c>
      <c r="D64" s="4" t="inlineStr">
        <is>
          <t>2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=HYPERLINK("https://www.leilaoonline.com.br/lote/detalhe/333470", "1061")</f>
      </c>
      <c r="B65" s="4" t="s">
        <f>=HYPERLINK("https://www.leilaoonline.com.br/lote/detalhe/333470", " COLHEDORA JOHN DEERE 3522; ANO 2011. - EQP.2965. - LOC. PARANACITY")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=HYPERLINK("https://www.leilaoonline.com.br/lote/detalhe/333475", "1062")</f>
      </c>
      <c r="B66" s="4" t="s">
        <f>=HYPERLINK("https://www.leilaoonline.com.br/lote/detalhe/333475", " COLHEDORA JOHN DEERE 3522; ANO 2013. - EQP.13020024. - LOC. PARANACITY")</f>
      </c>
      <c r="C66" s="4" t="inlineStr">
        <is>
          <t>Vendido</t>
        </is>
      </c>
      <c r="D66" s="4" t="inlineStr">
        <is>
          <t>3</t>
        </is>
      </c>
      <c r="E66" s="5" t="inlineStr">
        <is>
          <t>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=HYPERLINK("https://www.leilaoonline.com.br/lote/detalhe/333476", "1063")</f>
      </c>
      <c r="B67" s="4" t="s">
        <f>=HYPERLINK("https://www.leilaoonline.com.br/lote/detalhe/333476", " COLHEDORA JOHN DEERE 3522; ANO 2011. - EQP.13020030. - LOC. PARANACITY")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=HYPERLINK("https://www.leilaoonline.com.br/lote/detalhe/333467", "1064")</f>
      </c>
      <c r="B68" s="4" t="s">
        <f>=HYPERLINK("https://www.leilaoonline.com.br/lote/detalhe/333467", " HIDRO ROLL HD; ANO 2004. - EQP.15090036/FR31109. - LOC. PARANACITY")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=HYPERLINK("https://www.leilaoonline.com.br/lote/detalhe/333466", "1065")</f>
      </c>
      <c r="B69" s="4" t="s">
        <f>=HYPERLINK("https://www.leilaoonline.com.br/lote/detalhe/333466", " HIDRO ROLL HD; ANO 2006. - EQP.15090039/31131. - LOC. PARANACITY")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=HYPERLINK("https://www.leilaoonline.com.br/lote/detalhe/333484", "1066")</f>
      </c>
      <c r="B70" s="4" t="s">
        <f>=HYPERLINK("https://www.leilaoonline.com.br/lote/detalhe/333484", " TRANSB.SANTAL VT10 BI TANDEM;ANO 2017. - EQP.15220256. - LOC. PARANACITY")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=HYPERLINK("https://www.leilaoonline.com.br/lote/detalhe/333483", "1067")</f>
      </c>
      <c r="B71" s="4" t="s">
        <f>=HYPERLINK("https://www.leilaoonline.com.br/lote/detalhe/333483", " TRANSB.SANTAL VT10 BI TANDEM; ANO 2017. - EQP.15220556. - LOC. PARANACITY")</f>
      </c>
      <c r="C71" s="4" t="inlineStr">
        <is>
          <t>Vendido</t>
        </is>
      </c>
      <c r="D71" s="4" t="inlineStr">
        <is>
          <t>4</t>
        </is>
      </c>
      <c r="E71" s="5" t="inlineStr">
        <is>
          <t>13.000,00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=HYPERLINK("https://www.leilaoonline.com.br/lote/detalhe/333481", "1068")</f>
      </c>
      <c r="B72" s="4" t="s">
        <f>=HYPERLINK("https://www.leilaoonline.com.br/lote/detalhe/333481", " TRANSB.SANTAL VT10 BI TANDEM; ANO 2012. - EQP.30951. - LOC. PARANACITY")</f>
      </c>
      <c r="C72" s="4" t="inlineStr">
        <is>
          <t>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=HYPERLINK("https://www.leilaoonline.com.br/lote/detalhe/333480", "1069")</f>
      </c>
      <c r="B73" s="4" t="s">
        <f>=HYPERLINK("https://www.leilaoonline.com.br/lote/detalhe/333480", " TRANSB.STA ISABEL AUTODESC AGR-T; ANO 2018. - EQP.15220276. - LOC. PARANACITY")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=HYPERLINK("https://www.leilaoonline.com.br/lote/detalhe/333482", "1070")</f>
      </c>
      <c r="B74" s="4" t="s">
        <f>=HYPERLINK("https://www.leilaoonline.com.br/lote/detalhe/333482", " TRANSB.SANTAL VT10 BI TANDEM;ANO 2017. - EQP.15220266. - LOC. PARANACITY")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=HYPERLINK("https://www.leilaoonline.com.br/lote/detalhe/333485", "1071")</f>
      </c>
      <c r="B75" s="4" t="s">
        <f>=HYPERLINK("https://www.leilaoonline.com.br/lote/detalhe/333485", " TRATOR VALTRA BH 180  4X4; ANO 2004. - EQP.13090298. - LOC. PARANACITY")</f>
      </c>
      <c r="C75" s="4" t="inlineStr">
        <is>
          <t>Vendido</t>
        </is>
      </c>
      <c r="D75" s="4" t="inlineStr">
        <is>
          <t>33</t>
        </is>
      </c>
      <c r="E75" s="5" t="inlineStr">
        <is>
          <t>62.000,00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=HYPERLINK("https://www.leilaoonline.com.br/lote/detalhe/333521", "1072")</f>
      </c>
      <c r="B76" s="4" t="s">
        <f>=HYPERLINK("https://www.leilaoonline.com.br/lote/detalhe/333521", "CAMINHÃO VOLVO/VM 330 6X4R; ANO 2013/2013; BRANCA. - EQP.5391 - LOC.TERRA RICA")</f>
      </c>
      <c r="C76" s="4" t="inlineStr">
        <is>
          <t>Vendido</t>
        </is>
      </c>
      <c r="D76" s="4" t="inlineStr">
        <is>
          <t>57</t>
        </is>
      </c>
      <c r="E76" s="5" t="inlineStr">
        <is>
          <t>110.000,00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=HYPERLINK("https://www.leilaoonline.com.br/lote/detalhe/333517", "1073")</f>
      </c>
      <c r="B77" s="4" t="s">
        <f>=HYPERLINK("https://www.leilaoonline.com.br/lote/detalhe/333517", " TRATOR VALTRA BH 205 I; ANO 2010. - EQP.5751 - LOC.TERRA RICA")</f>
      </c>
      <c r="C77" s="4" t="inlineStr">
        <is>
          <t>Vendido</t>
        </is>
      </c>
      <c r="D77" s="4" t="inlineStr">
        <is>
          <t>37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=HYPERLINK("https://www.leilaoonline.com.br/lote/detalhe/333504", "1074")</f>
      </c>
      <c r="B78" s="4" t="s">
        <f>=HYPERLINK("https://www.leilaoonline.com.br/lote/detalhe/333504", " MOTONIVELADORA CATERPILLAR 140K; ANO 2015. - EQP.13040026 - LOC.TERRA RICA 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299.000,00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=HYPERLINK("https://www.leilaoonline.com.br/lote/detalhe/333501", "1075")</f>
      </c>
      <c r="B79" s="4" t="s">
        <f>=HYPERLINK("https://www.leilaoonline.com.br/lote/detalhe/333501", " CULTIVADOR FP. COMB. 3CANTEIR; ANO 2017. - EQP.15100012 - LOC.TERRA RICA")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=HYPERLINK("https://www.leilaoonline.com.br/lote/detalhe/333502", "1076")</f>
      </c>
      <c r="B80" s="4" t="s">
        <f>=HYPERLINK("https://www.leilaoonline.com.br/lote/detalhe/333502", " CULTIVADOR FP COMB. 3CANTEIR; ANO 2012. - EQP.15100010 - LOC.TERRA 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=HYPERLINK("https://www.leilaoonline.com.br/lote/detalhe/333500", "1077")</f>
      </c>
      <c r="B81" s="4" t="s">
        <f>=HYPERLINK("https://www.leilaoonline.com.br/lote/detalhe/333500", " ALEIRADOR DE PALHA DM; ANO 2017. - EQP.30188 - LOC.TERRA RICA")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=HYPERLINK("https://www.leilaoonline.com.br/lote/detalhe/333508", "1078")</f>
      </c>
      <c r="B82" s="4" t="s">
        <f>=HYPERLINK("https://www.leilaoonline.com.br/lote/detalhe/333508", " CALCAREADEIRA MT; ANO 2014. - EQP.15110008 - LOC.TERRA RICA")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=HYPERLINK("https://www.leilaoonline.com.br/lote/detalhe/333514", "1079")</f>
      </c>
      <c r="B83" s="4" t="s">
        <f>=HYPERLINK("https://www.leilaoonline.com.br/lote/detalhe/333514", "TRANSBORDO SANTAL VT10 BI TANDEM; ANO 2013. - EQP.5640 - LOC.TERRA RICA")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=HYPERLINK("https://www.leilaoonline.com.br/lote/detalhe/333503", "1080")</f>
      </c>
      <c r="B84" s="4" t="s">
        <f>=HYPERLINK("https://www.leilaoonline.com.br/lote/detalhe/333503", " TRANSBORDO SANTAL VT10 BI TANDEM; ANO 2012. - EQP.5634 - LOC.TERRA RICA")</f>
      </c>
      <c r="C84" s="4" t="inlineStr">
        <is>
          <t>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=HYPERLINK("https://www.leilaoonline.com.br/lote/detalhe/333506", "1081")</f>
      </c>
      <c r="B85" s="4" t="s">
        <f>=HYPERLINK("https://www.leilaoonline.com.br/lote/detalhe/333506", "TRATOR JOHN DEERE 7185J; ANO 2011. - EQP.13090019 - LOC.TERRA RICA")</f>
      </c>
      <c r="C85" s="4" t="inlineStr">
        <is>
          <t>Vendido</t>
        </is>
      </c>
      <c r="D85" s="4" t="inlineStr">
        <is>
          <t>17</t>
        </is>
      </c>
      <c r="E85" s="5" t="inlineStr">
        <is>
          <t>27.000,00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=HYPERLINK("https://www.leilaoonline.com.br/lote/detalhe/333507", "1082")</f>
      </c>
      <c r="B86" s="4" t="s">
        <f>=HYPERLINK("https://www.leilaoonline.com.br/lote/detalhe/333507", " COLHEDORA JOHN DEERE 3520; ANO 2011. - EQP.5934 - LOC.TERRA RICA")</f>
      </c>
      <c r="C86" s="4" t="inlineStr">
        <is>
          <t>Vendido</t>
        </is>
      </c>
      <c r="D86" s="4" t="inlineStr">
        <is>
          <t>6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=HYPERLINK("https://www.leilaoonline.com.br/lote/detalhe/333509", "1083")</f>
      </c>
      <c r="B87" s="4" t="s">
        <f>=HYPERLINK("https://www.leilaoonline.com.br/lote/detalhe/333509", " TRANSBORDO SANTAL VT10 BI TANDEM; ANO 2014. - EQP.5648 - LOC.TERRA RICA")</f>
      </c>
      <c r="C87" s="4" t="inlineStr">
        <is>
          <t>Vendido</t>
        </is>
      </c>
      <c r="D87" s="4" t="inlineStr">
        <is>
          <t>1</t>
        </is>
      </c>
      <c r="E87" s="5" t="inlineStr">
        <is>
          <t>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=HYPERLINK("https://www.leilaoonline.com.br/lote/detalhe/333518", "1084")</f>
      </c>
      <c r="B88" s="4" t="s">
        <f>=HYPERLINK("https://www.leilaoonline.com.br/lote/detalhe/333518", " TRATOR VALTRA BH 205 I; ANO 2012. - EQP.13100182; ANO 2012- LOC.TERRA RICA")</f>
      </c>
      <c r="C88" s="4" t="inlineStr">
        <is>
          <t>Vendido</t>
        </is>
      </c>
      <c r="D88" s="4" t="inlineStr">
        <is>
          <t>30</t>
        </is>
      </c>
      <c r="E88" s="5" t="inlineStr">
        <is>
          <t>59.000,00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=HYPERLINK("https://www.leilaoonline.com.br/lote/detalhe/333520", "1085")</f>
      </c>
      <c r="B89" s="4" t="s">
        <f>=HYPERLINK("https://www.leilaoonline.com.br/lote/detalhe/333520", " TRATOR VALTRA BH210 I 4X4; ANO 2016. - EQP.13100187 - LOC.TERRA RICA")</f>
      </c>
      <c r="C89" s="4" t="inlineStr">
        <is>
          <t>Vendido</t>
        </is>
      </c>
      <c r="D89" s="4" t="inlineStr">
        <is>
          <t>30</t>
        </is>
      </c>
      <c r="E89" s="5" t="inlineStr">
        <is>
          <t>56.000,00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=HYPERLINK("https://www.leilaoonline.com.br/lote/detalhe/333519", "1086")</f>
      </c>
      <c r="B90" s="4" t="s">
        <f>=HYPERLINK("https://www.leilaoonline.com.br/lote/detalhe/333519", "TRATOR VALTRA BH 185 I 4X4; ANO 2011. - EQP.13090127 - LOC.TERRA RICA")</f>
      </c>
      <c r="C90" s="4" t="inlineStr">
        <is>
          <t>Vendido</t>
        </is>
      </c>
      <c r="D90" s="4" t="inlineStr">
        <is>
          <t>48</t>
        </is>
      </c>
      <c r="E90" s="5" t="inlineStr">
        <is>
          <t>77.000,00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=HYPERLINK("https://www.leilaoonline.com.br/lote/detalhe/333512", "1087")</f>
      </c>
      <c r="B91" s="4" t="s">
        <f>=HYPERLINK("https://www.leilaoonline.com.br/lote/detalhe/333512", " TRANSBORDO SANTAL VT10 BI TANDEM; ANO 2013. - EQP.15220034 - LOC.TERRA 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=HYPERLINK("https://www.leilaoonline.com.br/lote/detalhe/333505", "1088")</f>
      </c>
      <c r="B92" s="4" t="s">
        <f>=HYPERLINK("https://www.leilaoonline.com.br/lote/detalhe/333505", "REBOQUE FP ÁREA DE VIVÊNCIA; ANO 2012/2012; VERDE. - EQP.16160070 - LOC.TERRA RICA")</f>
      </c>
      <c r="C92" s="4" t="inlineStr">
        <is>
          <t>Vendido</t>
        </is>
      </c>
      <c r="D92" s="4" t="inlineStr">
        <is>
          <t>5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=HYPERLINK("https://www.leilaoonline.com.br/lote/detalhe/333513", "1089")</f>
      </c>
      <c r="B93" s="4" t="s">
        <f>=HYPERLINK("https://www.leilaoonline.com.br/lote/detalhe/333513", " REBOQUE USICAMP RCI E1E1 8200 CANA PICADA; ANO 2003/2003; AMARELA. - EQP.16020106 - LOC.TERRA RICA")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=HYPERLINK("https://www.leilaoonline.com.br/lote/detalhe/333515", "1090")</f>
      </c>
      <c r="B94" s="4" t="s">
        <f>=HYPERLINK("https://www.leilaoonline.com.br/lote/detalhe/333515", " REBOQUE/USICAMP RCI E2E21180; CANAVIEIRO 4 EIXOS; ANO 2013/2013; AMARELA. - EQP.16020152 - LOC.TERRA RICA")</f>
      </c>
      <c r="C94" s="4" t="inlineStr">
        <is>
          <t>Vendido</t>
        </is>
      </c>
      <c r="D94" s="4" t="inlineStr">
        <is>
          <t>43</t>
        </is>
      </c>
      <c r="E94" s="5" t="inlineStr">
        <is>
          <t>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=HYPERLINK("https://www.leilaoonline.com.br/lote/detalhe/333510", "1091")</f>
      </c>
      <c r="B95" s="4" t="s">
        <f>=HYPERLINK("https://www.leilaoonline.com.br/lote/detalhe/333510", " TRANSBORDO SANTAL VT10 BI TANDEM; ANO 2012. - EQP.15220028 - LOC.TERRA RICA")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=HYPERLINK("https://www.leilaoonline.com.br/lote/detalhe/333511", "1092")</f>
      </c>
      <c r="B96" s="4" t="s">
        <f>=HYPERLINK("https://www.leilaoonline.com.br/lote/detalhe/333511", " TRANSBORDO SANTAL VT10 BI TANDEM; ANO 2012. - EQP.15220029 - LOC.TERRA RICA")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=HYPERLINK("https://www.leilaoonline.com.br/lote/detalhe/333516", "1093")</f>
      </c>
      <c r="B97" s="4" t="s">
        <f>=HYPERLINK("https://www.leilaoonline.com.br/lote/detalhe/333516", " SEMI REBOQUE/USICAMP SRCP E2 10000; CANA PICADA;ANO 2004/2004; AMARELA. - EQP.16070082 - LOC.TERRA RICA")</f>
      </c>
      <c r="C97" s="4" t="inlineStr">
        <is>
          <t>Vendido</t>
        </is>
      </c>
      <c r="D97" s="4" t="inlineStr">
        <is>
          <t>21</t>
        </is>
      </c>
      <c r="E97" s="5" t="inlineStr">
        <is>
          <t>20.000,01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=HYPERLINK("https://www.leilaoonline.com.br/lote/detalhe/333526", "1094")</f>
      </c>
      <c r="B98" s="4" t="s">
        <f>=HYPERLINK("https://www.leilaoonline.com.br/lote/detalhe/333526", " CAIXOTE SUBSOLADOR SUCATA. - FR15190020. - LOC. RONDON")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=HYPERLINK("https://www.leilaoonline.com.br/lote/detalhe/333527", "1095")</f>
      </c>
      <c r="B99" s="4" t="s">
        <f>=HYPERLINK("https://www.leilaoonline.com.br/lote/detalhe/333527", " BAÚ SUCATA. - EQP.1273. - LOC. RONDON")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=HYPERLINK("https://www.leilaoonline.com.br/lote/detalhe/333530", "1096")</f>
      </c>
      <c r="B100" s="4" t="s">
        <f>=HYPERLINK("https://www.leilaoonline.com.br/lote/detalhe/333530", " CAIXOTE SUBSOLADOR SUCATA. - FR15190012. - LOC. RONDON")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=HYPERLINK("https://www.leilaoonline.com.br/lote/detalhe/333525", "1097")</f>
      </c>
      <c r="B101" s="4" t="s">
        <f>=HYPERLINK("https://www.leilaoonline.com.br/lote/detalhe/333525", " CAIXOTE SUBSOLADOR SUCATA. - FR15190010. - LOC. RONDON")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=HYPERLINK("https://www.leilaoonline.com.br/lote/detalhe/334638", "1098")</f>
      </c>
      <c r="B102" s="4" t="s">
        <f>=HYPERLINK("https://www.leilaoonline.com.br/lote/detalhe/334638", "TRANSBORDO SANTAL VT10 BI TANDEM - ANO 2014 - EQP.15220148/311 - LOC. RONDON")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=HYPERLINK("https://www.leilaoonline.com.br/lote/detalhe/333535", "1099")</f>
      </c>
      <c r="B103" s="4" t="s">
        <f>=HYPERLINK("https://www.leilaoonline.com.br/lote/detalhe/333535", "CALCAREADEIRA MT; ANO 2014. - EQP.15100021/1291. - LOC RONDON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=HYPERLINK("https://www.leilaoonline.com.br/lote/detalhe/333543", "1100")</f>
      </c>
      <c r="B104" s="4" t="s">
        <f>=HYPERLINK("https://www.leilaoonline.com.br/lote/detalhe/333543", "PULVERIZADOR VALTRA BS3020 H; ANO 2017. - EQP.13130008/1398. -  LOC. RONDON")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58.000,00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=HYPERLINK("https://www.leilaoonline.com.br/lote/detalhe/333528", "1101")</f>
      </c>
      <c r="B105" s="4" t="s">
        <f>=HYPERLINK("https://www.leilaoonline.com.br/lote/detalhe/333528", "COLHEDORA JOHN DEERE 3520; ANO 2012. - EQP.13020110/284. - LOC. RONDON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=HYPERLINK("https://www.leilaoonline.com.br/lote/detalhe/333532", "1102")</f>
      </c>
      <c r="B106" s="4" t="s">
        <f>=HYPERLINK("https://www.leilaoonline.com.br/lote/detalhe/333532", "COLHEDORA JOHN DEERE 3522; ANO 2012. - EQP.13020150/289. - LOC. RONDON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=HYPERLINK("https://www.leilaoonline.com.br/lote/detalhe/333529", "1103")</f>
      </c>
      <c r="B107" s="4" t="s">
        <f>=HYPERLINK("https://www.leilaoonline.com.br/lote/detalhe/333529", "CAIXOTE SUBSOLADOR (SUCATA). - FR15190013. - LOC. RONDON")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=HYPERLINK("https://www.leilaoonline.com.br/lote/detalhe/333536", "1104")</f>
      </c>
      <c r="B108" s="4" t="s">
        <f>=HYPERLINK("https://www.leilaoonline.com.br/lote/detalhe/333536", "CARRETA US BASC. DISTR. MUDA; ANO 2016. - EQP.15270002/1293. - LOC. RONDON")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10.500,00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=HYPERLINK("https://www.leilaoonline.com.br/lote/detalhe/334635", "1105")</f>
      </c>
      <c r="B109" s="4" t="s">
        <f>=HYPERLINK("https://www.leilaoonline.com.br/lote/detalhe/334635", "TRANSBORDO SANTAL VT10 BI TANDEM - ANO 2014 - EQP.15220528/344 - LOC. RONDON")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=HYPERLINK("https://www.leilaoonline.com.br/lote/detalhe/333534", "1106")</f>
      </c>
      <c r="B110" s="4" t="s">
        <f>=HYPERLINK("https://www.leilaoonline.com.br/lote/detalhe/333534", "TRANSBORDO SANTAL VT10 BI TANDEM; ANO 2014. - EQP.15220462/342. - LOC. RONDON")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=HYPERLINK("https://www.leilaoonline.com.br/lote/detalhe/333538", "1107")</f>
      </c>
      <c r="B111" s="4" t="s">
        <f>=HYPERLINK("https://www.leilaoonline.com.br/lote/detalhe/333538", " REBOQUE/USICAMP RCI E1E1 8200; ANO 2007/2007; AMARELA. - EQP.16020496/360. - LOC. RONDON")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=HYPERLINK("https://www.leilaoonline.com.br/lote/detalhe/333524", "1108")</f>
      </c>
      <c r="B112" s="4" t="s">
        <f>=HYPERLINK("https://www.leilaoonline.com.br/lote/detalhe/333524", "CABINE COLHEDORA SUCATA. - EQP.1272. - LOC. RONDON")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=HYPERLINK("https://www.leilaoonline.com.br/lote/detalhe/333533", "1109")</f>
      </c>
      <c r="B113" s="4" t="s">
        <f>=HYPERLINK("https://www.leilaoonline.com.br/lote/detalhe/333533", "GRADE MD PESADA; ANO 2012. - EQP.30275/784. - LOC. RONDON 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=HYPERLINK("https://www.leilaoonline.com.br/lote/detalhe/333546", "1110")</f>
      </c>
      <c r="B114" s="4" t="s">
        <f>=HYPERLINK("https://www.leilaoonline.com.br/lote/detalhe/333546", "CAMINHÃO VOLVO/FM 500 6X4R; ANO 2014/2014; BRANCA. - EQP.11060116/46. - LOC. RONDON 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=HYPERLINK("https://www.leilaoonline.com.br/lote/detalhe/333545", "1111")</f>
      </c>
      <c r="B115" s="4" t="s">
        <f>=HYPERLINK("https://www.leilaoonline.com.br/lote/detalhe/333545", "TRATOR VALTRA BH 185 I 4X4; ANO 2011. - EQP. 13090142/292. - LOC. RONDON")</f>
      </c>
      <c r="C115" s="4" t="inlineStr">
        <is>
          <t>Vendido</t>
        </is>
      </c>
      <c r="D115" s="4" t="inlineStr">
        <is>
          <t>34</t>
        </is>
      </c>
      <c r="E115" s="5" t="inlineStr">
        <is>
          <t>68.000,00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=HYPERLINK("https://www.leilaoonline.com.br/lote/detalhe/333542", "1112")</f>
      </c>
      <c r="B116" s="4" t="s">
        <f>=HYPERLINK("https://www.leilaoonline.com.br/lote/detalhe/333542", "CAMINHÃO VOLVO/VM 330 6X4R; ANO 2013/2013; BRANCA. - EQP.11220023/165. - LOC. RONDON ")</f>
      </c>
      <c r="C116" s="4" t="inlineStr">
        <is>
          <t>Vendido</t>
        </is>
      </c>
      <c r="D116" s="4" t="inlineStr">
        <is>
          <t>47</t>
        </is>
      </c>
      <c r="E116" s="5" t="inlineStr">
        <is>
          <t>86.000,00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=HYPERLINK("https://www.leilaoonline.com.br/lote/detalhe/333531", "1113")</f>
      </c>
      <c r="B117" s="4" t="s">
        <f>=HYPERLINK("https://www.leilaoonline.com.br/lote/detalhe/333531", "CAMINHÃO M.BENZ/AXOR 3344 6x4; ANO 2018/2019; BRANCA. - EQP.11060146/48. - LOC.RONDON")</f>
      </c>
      <c r="C117" s="4" t="inlineStr">
        <is>
          <t>Vendido</t>
        </is>
      </c>
      <c r="D117" s="4" t="inlineStr">
        <is>
          <t>86</t>
        </is>
      </c>
      <c r="E117" s="5" t="inlineStr">
        <is>
          <t>160.000,00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=HYPERLINK("https://www.leilaoonline.com.br/lote/detalhe/333541", "1114")</f>
      </c>
      <c r="B118" s="4" t="s">
        <f>=HYPERLINK("https://www.leilaoonline.com.br/lote/detalhe/333541", "REBOQUE/USICAMP RCI E1E1 8200 CANA PICADA; ANO 2003/2003; AMARELA. - EQP. 16020560/372. - LOC. RONDON")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16.500,00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=HYPERLINK("https://www.leilaoonline.com.br/lote/detalhe/333540", "1115")</f>
      </c>
      <c r="B119" s="4" t="s">
        <f>=HYPERLINK("https://www.leilaoonline.com.br/lote/detalhe/333540", " REBOQUE/USICAMP RCI E1E1 8200 CANA PICADA; ANO 2002/2002; AZUL. - EQP.16020765/380. - LOC. RONDON")</f>
      </c>
      <c r="C119" s="4" t="inlineStr">
        <is>
          <t>Vendido</t>
        </is>
      </c>
      <c r="D119" s="4" t="inlineStr">
        <is>
          <t>18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=HYPERLINK("https://www.leilaoonline.com.br/lote/detalhe/333537", "1116")</f>
      </c>
      <c r="B120" s="4" t="s">
        <f>=HYPERLINK("https://www.leilaoonline.com.br/lote/detalhe/333537", "REBOQUE/USICAMP RCI E1E1 8200; ANO 2005/2005; AMARELA. - EQP.16020500/362. - LOC. RONDON")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10.500,00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=HYPERLINK("https://www.leilaoonline.com.br/lote/detalhe/333539", "1117")</f>
      </c>
      <c r="B121" s="4" t="s">
        <f>=HYPERLINK("https://www.leilaoonline.com.br/lote/detalhe/333539", "REBOQUE/USICAMP RCI E1E1 8200 CANA PICADA; ANO 2002/2002; AMARELA. - EQP.16020565/375. - LOC. RONDON")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=HYPERLINK("https://www.leilaoonline.com.br/lote/detalhe/333544", "1118")</f>
      </c>
      <c r="B122" s="4" t="s">
        <f>=HYPERLINK("https://www.leilaoonline.com.br/lote/detalhe/333544", "REBOQUE/USICAMP RCI E2E21180 CANA PICADA; ANO 2009/2009; AMARELA. - EQP.16020728/1297. -  LOC. RONDON")</f>
      </c>
      <c r="C122" s="4" t="inlineStr">
        <is>
          <t>Vendido</t>
        </is>
      </c>
      <c r="D122" s="4" t="inlineStr">
        <is>
          <t>19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=HYPERLINK("https://www.leilaoonline.com.br/lote/detalhe/333963", "1119")</f>
      </c>
      <c r="B123" s="4" t="s">
        <f>=HYPERLINK("https://www.leilaoonline.com.br/lote/detalhe/333963", "TRANSBORDO SANTAL VT10 BI TANDEM; (SUCATA ). - EQP.152200108/30108 - LOC.RONDON")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=HYPERLINK("https://www.leilaoonline.com.br/lote/detalhe/333962", "1120")</f>
      </c>
      <c r="B124" s="4" t="s">
        <f>=HYPERLINK("https://www.leilaoonline.com.br/lote/detalhe/333962", "TRANSBORDO SANTAL VT10 BI TANDEM; ANO 2011. - EQP.30290 - LOC.RONDON")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=HYPERLINK("https://www.leilaoonline.com.br/lote/detalhe/333964", "1121")</f>
      </c>
      <c r="B125" s="4" t="s">
        <f>=HYPERLINK("https://www.leilaoonline.com.br/lote/detalhe/333964", "COLHEDORA JOHN DEERE CH670; ANO 2016. - EQP.13020120. - LOC. SÃO TOMÉ")</f>
      </c>
      <c r="C125" s="4" t="inlineStr">
        <is>
          <t>Não vendido</t>
        </is>
      </c>
      <c r="D125" s="4" t="inlineStr">
        <is>
          <t>20</t>
        </is>
      </c>
      <c r="E125" s="5" t="inlineStr">
        <is>
          <t>34.000,00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=HYPERLINK("https://www.leilaoonline.com.br/lote/detalhe/333598", "1123")</f>
      </c>
      <c r="B126" s="4" t="s">
        <f>=HYPERLINK("https://www.leilaoonline.com.br/lote/detalhe/333598", " MOTOCANA (SUCATA). - CD1151 - LOC.CIDADE GAUCHA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32.000,00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=HYPERLINK("https://www.leilaoonline.com.br/lote/detalhe/333600", "1124")</f>
      </c>
      <c r="B127" s="4" t="s">
        <f>=HYPERLINK("https://www.leilaoonline.com.br/lote/detalhe/333600", " MUNCK IMPLEMENTO (SUCATA) - CD1135 LOC.CIDADE GAUCHA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=HYPERLINK("https://www.leilaoonline.com.br/lote/detalhe/333596", "1125")</f>
      </c>
      <c r="B128" s="4" t="s">
        <f>=HYPERLINK("https://www.leilaoonline.com.br/lote/detalhe/333596", " PREPARADOR SOLO PENTA ME; ANO 2013. - EQP.30428/581 - LOC.CIDADE GAUCHA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=HYPERLINK("https://www.leilaoonline.com.br/lote/detalhe/333597", "1126")</f>
      </c>
      <c r="B129" s="4" t="s">
        <f>=HYPERLINK("https://www.leilaoonline.com.br/lote/detalhe/333597", " PREPARADOR SOLO PENTA ME; ANO 2013. - EQP.30429/582 - LOC.CIDADE GAUCHA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=HYPERLINK("https://www.leilaoonline.com.br/lote/detalhe/333595", "1127")</f>
      </c>
      <c r="B130" s="4" t="s">
        <f>=HYPERLINK("https://www.leilaoonline.com.br/lote/detalhe/333595", " CARRET. PARA TRATORES MD; ANO 2012. - EQP.30517/585 - LOC.CIDADE GAUCHA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=HYPERLINK("https://www.leilaoonline.com.br/lote/detalhe/333604", "1128")</f>
      </c>
      <c r="B131" s="4" t="s">
        <f>=HYPERLINK("https://www.leilaoonline.com.br/lote/detalhe/333604", " CULTIVADOR MD 2 LINHAS. - EQP.15100022. - LOC.CIDADE GAUCHA")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=HYPERLINK("https://www.leilaoonline.com.br/lote/detalhe/334631", "1129")</f>
      </c>
      <c r="B132" s="4" t="s">
        <f>=HYPERLINK("https://www.leilaoonline.com.br/lote/detalhe/334631", "SUBSOLADOR MD - ANO 2012 - EQP.15190008/1304 - LOC. CIDADE GAÚCHA")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=HYPERLINK("https://www.leilaoonline.com.br/lote/detalhe/333599", "1130")</f>
      </c>
      <c r="B133" s="4" t="s">
        <f>=HYPERLINK("https://www.leilaoonline.com.br/lote/detalhe/333599", " PULVERIZADOR JACTO CONDOR 800 (SUCATA) - CD1260 - LOC.CIDADE GAUCHA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=HYPERLINK("https://www.leilaoonline.com.br/lote/detalhe/333607", "1131")</f>
      </c>
      <c r="B134" s="4" t="s">
        <f>=HYPERLINK("https://www.leilaoonline.com.br/lote/detalhe/333607", " PULVERIZADOR JACTO CONDOR 800 (SUCATA)  - LOC.CIDADE GAUCHA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=HYPERLINK("https://www.leilaoonline.com.br/lote/detalhe/333586", "1132")</f>
      </c>
      <c r="B135" s="4" t="s">
        <f>=HYPERLINK("https://www.leilaoonline.com.br/lote/detalhe/333586", " CICLONE EXTRATOR COLHEDORAS (SUCATA) - CD1278 - LOC.CIDADE GAUCHA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=HYPERLINK("https://www.leilaoonline.com.br/lote/detalhe/333587", "1133")</f>
      </c>
      <c r="B136" s="4" t="s">
        <f>=HYPERLINK("https://www.leilaoonline.com.br/lote/detalhe/333587", " GARRA MOTOCANA (SUCATA) - CD1175 - LOC.CIDADE GAUCHA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=HYPERLINK("https://www.leilaoonline.com.br/lote/detalhe/333585", "1134")</f>
      </c>
      <c r="B137" s="4" t="s">
        <f>=HYPERLINK("https://www.leilaoonline.com.br/lote/detalhe/333585", " CARROCERIA TRANSBORDO IMPLEMENTO (SUCATA) - CD1172 -  LOC.CIDADE GAUCHA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=HYPERLINK("https://www.leilaoonline.com.br/lote/detalhe/333588", "1135")</f>
      </c>
      <c r="B138" s="4" t="s">
        <f>=HYPERLINK("https://www.leilaoonline.com.br/lote/detalhe/333588", " CARROCERIA TRANSBORDO IMPLEMENTO (SUCATA) - CD1179 - LOC.CIDADE GAUCHA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=HYPERLINK("https://www.leilaoonline.com.br/lote/detalhe/333603", "1136")</f>
      </c>
      <c r="B139" s="4" t="s">
        <f>=HYPERLINK("https://www.leilaoonline.com.br/lote/detalhe/333603", " REBOQUE/TECTRAN RC F1F1; ANO 1997/1997; LARANJA; (BAZUCA). - EQP.8308/575 - LOC.CIDADE GAUCHA 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=HYPERLINK("https://www.leilaoonline.com.br/lote/detalhe/333605", "1137")</f>
      </c>
      <c r="B140" s="4" t="s">
        <f>=HYPERLINK("https://www.leilaoonline.com.br/lote/detalhe/333605", " TRANSBORDO SMR 10000; ANO 2011. - EQP.15220200/757 - LOC.CIDADE GAUCHA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=HYPERLINK("https://www.leilaoonline.com.br/lote/detalhe/333581", "1138")</f>
      </c>
      <c r="B141" s="4" t="s">
        <f>=HYPERLINK("https://www.leilaoonline.com.br/lote/detalhe/333581", " CARROCERIA TRANSBORDO IMPLEMENTO (SUCATA) - CD1164 -  LOC.CIDADE GAUCHA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=HYPERLINK("https://www.leilaoonline.com.br/lote/detalhe/333584", "1139")</f>
      </c>
      <c r="B142" s="4" t="s">
        <f>=HYPERLINK("https://www.leilaoonline.com.br/lote/detalhe/333584", " CARROCERIA TRANSBORDO IMPLEMENTO (SUCATA) - CD1168 -  LOC.CIDADE GAUCHA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=HYPERLINK("https://www.leilaoonline.com.br/lote/detalhe/333582", "1140")</f>
      </c>
      <c r="B143" s="4" t="s">
        <f>=HYPERLINK("https://www.leilaoonline.com.br/lote/detalhe/333582", " CARROCERIA TRANSBORDO IMPLEMENTO (SUCATA) - CD1166 - LOC.CIDADE GAUCHA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=HYPERLINK("https://www.leilaoonline.com.br/lote/detalhe/334630", "1141")</f>
      </c>
      <c r="B144" s="4" t="s">
        <f>=HYPERLINK("https://www.leilaoonline.com.br/lote/detalhe/334630", "COLHEDORA JOHN DEERE 3522 - ANO 2013 - EQP.13020112/591 - LOC. CIDADE GAÚCHA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=HYPERLINK("https://www.leilaoonline.com.br/lote/detalhe/333593", "1142")</f>
      </c>
      <c r="B145" s="4" t="s">
        <f>=HYPERLINK("https://www.leilaoonline.com.br/lote/detalhe/333593", " COLHEDORA JOHN DEERE 3522; ANO 2013. - EQP.13020137/593 - LOC.CIDADE GAUCHA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=HYPERLINK("https://www.leilaoonline.com.br/lote/detalhe/333594", "1143")</f>
      </c>
      <c r="B146" s="4" t="s">
        <f>=HYPERLINK("https://www.leilaoonline.com.br/lote/detalhe/333594", " COLHEDORA JOHN DEERE CH670; ANO 2017. - EQP.13020087/590 - LOC.CIDADE GAUCHA 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41.000,00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=HYPERLINK("https://www.leilaoonline.com.br/lote/detalhe/334626", "1144")</f>
      </c>
      <c r="B147" s="4" t="s">
        <f>=HYPERLINK("https://www.leilaoonline.com.br/lote/detalhe/334626", "CAMINHÃO VOLVO VM 330 6X4R - ANO 2013/2013 - BRANCO - EQP.11140086/566 (7207) - LOC. CIDADE GAÚCHA")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=HYPERLINK("https://www.leilaoonline.com.br/lote/detalhe/334632", "1145")</f>
      </c>
      <c r="B148" s="4" t="s">
        <f>=HYPERLINK("https://www.leilaoonline.com.br/lote/detalhe/334632", "PLANTADEIRA DE CANA DM - (SUCATA) - FROTA 30297/1282 - LOC. CIDADE GAÚCHA")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=HYPERLINK("https://www.leilaoonline.com.br/lote/detalhe/333606", "1146")</f>
      </c>
      <c r="B149" s="4" t="s">
        <f>=HYPERLINK("https://www.leilaoonline.com.br/lote/detalhe/333606", " REBOQUE/USICAMP RCI E1E1 8200; ANO 2011/2011; AMARELA; CANA PICADA.- EQP.16020615/873 - LOC.CIDADE GAUCHA ")</f>
      </c>
      <c r="C149" s="4" t="inlineStr">
        <is>
          <t>Vendido</t>
        </is>
      </c>
      <c r="D149" s="4" t="inlineStr">
        <is>
          <t>16</t>
        </is>
      </c>
      <c r="E149" s="5" t="inlineStr">
        <is>
          <t>18.500,00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=HYPERLINK("https://www.leilaoonline.com.br/lote/detalhe/333591", "1147")</f>
      </c>
      <c r="B150" s="4" t="s">
        <f>=HYPERLINK("https://www.leilaoonline.com.br/lote/detalhe/333591", " CARROCERIA TRANSBORDO IMPLEMENTO (SUCATA) - CD1170 -  LOC.CIDADE GAUCHA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=HYPERLINK("https://www.leilaoonline.com.br/lote/detalhe/333580", "1148")</f>
      </c>
      <c r="B151" s="4" t="s">
        <f>=HYPERLINK("https://www.leilaoonline.com.br/lote/detalhe/333580", " CARROCERIA TRANSBORDO IMPLEMENTO (SUCATA) - CD1163 - LOC.CIDADE GAUCHA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=HYPERLINK("https://www.leilaoonline.com.br/lote/detalhe/333589", "1149")</f>
      </c>
      <c r="B152" s="4" t="s">
        <f>=HYPERLINK("https://www.leilaoonline.com.br/lote/detalhe/333589", " CARROCERIA TRANSBORDO IMPLEMENTO (SUCATA) - CD1165 - LOC.CIDADE GAUCHA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=HYPERLINK("https://www.leilaoonline.com.br/lote/detalhe/333592", "1150")</f>
      </c>
      <c r="B153" s="4" t="s">
        <f>=HYPERLINK("https://www.leilaoonline.com.br/lote/detalhe/333592", " TRATOR JOHN DEERE 7225 J; ANO 2013. - EQP.13100324/1299 - LOC.CIDADE GAUCHA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20.500,00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=HYPERLINK("https://www.leilaoonline.com.br/lote/detalhe/333601", "1151")</f>
      </c>
      <c r="B154" s="4" t="s">
        <f>=HYPERLINK("https://www.leilaoonline.com.br/lote/detalhe/333601", "TRANSBORDO SANTAL VT10 BI TANDEM; ANO 2013. - EQP.15220173/751 - LOC.CIDADE GAUCHA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=HYPERLINK("https://www.leilaoonline.com.br/lote/detalhe/333583", "1152")</f>
      </c>
      <c r="B155" s="4" t="s">
        <f>=HYPERLINK("https://www.leilaoonline.com.br/lote/detalhe/333583", " CARROCERIA TRANSBORDO IMPLEMENTO (SUCATA) - CD1169 - LOC.CIDADE GAUCHA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3.000,00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=HYPERLINK("https://www.leilaoonline.com.br/lote/detalhe/333590", "1153")</f>
      </c>
      <c r="B156" s="4" t="s">
        <f>=HYPERLINK("https://www.leilaoonline.com.br/lote/detalhe/333590", " HIDRO ROLL HD; ANO 2012. - EQP.15090027/867. - LOC.CIDADE GAUCHA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=HYPERLINK("https://www.leilaoonline.com.br/lote/detalhe/334035", "1154")</f>
      </c>
      <c r="B157" s="4" t="s">
        <f>=HYPERLINK("https://www.leilaoonline.com.br/lote/detalhe/334035", " REBOQUE USICAMP RCI E1E1 8200 - ANO 2013/2013 - AMARELA - EQP.4415/730 - LOC. IVATÉ")</f>
      </c>
      <c r="C157" s="4" t="inlineStr">
        <is>
          <t>Vendido</t>
        </is>
      </c>
      <c r="D157" s="4" t="inlineStr">
        <is>
          <t>25</t>
        </is>
      </c>
      <c r="E157" s="5" t="inlineStr">
        <is>
          <t>27.000,00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=HYPERLINK("https://www.leilaoonline.com.br/lote/detalhe/334032", "1155")</f>
      </c>
      <c r="B158" s="4" t="s">
        <f>=HYPERLINK("https://www.leilaoonline.com.br/lote/detalhe/334032", " REBOQUE USICAMP RCI E1E1 8200 - ANO 2001/2001 - VERDE - EQP.4413/724 - LOC. IVATÉ")</f>
      </c>
      <c r="C158" s="4" t="inlineStr">
        <is>
          <t>Vendido</t>
        </is>
      </c>
      <c r="D158" s="4" t="inlineStr">
        <is>
          <t>18</t>
        </is>
      </c>
      <c r="E158" s="5" t="inlineStr">
        <is>
          <t>22.500,00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=HYPERLINK("https://www.leilaoonline.com.br/lote/detalhe/334031", "1156")</f>
      </c>
      <c r="B159" s="4" t="s">
        <f>=HYPERLINK("https://www.leilaoonline.com.br/lote/detalhe/334031", " TRATOR JOHN DEERE 7225 J - ANO 2014 - EQP.13100181/958 - LOC. IVATÉ")</f>
      </c>
      <c r="C159" s="4" t="inlineStr">
        <is>
          <t>Vendido</t>
        </is>
      </c>
      <c r="D159" s="4" t="inlineStr">
        <is>
          <t>22</t>
        </is>
      </c>
      <c r="E159" s="5" t="inlineStr">
        <is>
          <t>51.000,00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=HYPERLINK("https://www.leilaoonline.com.br/lote/detalhe/334033", "1157")</f>
      </c>
      <c r="B160" s="4" t="s">
        <f>=HYPERLINK("https://www.leilaoonline.com.br/lote/detalhe/334033", " TRATOR VALTRA BH 185 I 4X4 - ANO 2012 - EQP.13090101/773 - LOC. IVATÉ")</f>
      </c>
      <c r="C160" s="4" t="inlineStr">
        <is>
          <t>Vendido</t>
        </is>
      </c>
      <c r="D160" s="4" t="inlineStr">
        <is>
          <t>40</t>
        </is>
      </c>
      <c r="E160" s="5" t="inlineStr">
        <is>
          <t>69.000,00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=HYPERLINK("https://www.leilaoonline.com.br/lote/detalhe/334034", "1158")</f>
      </c>
      <c r="B161" s="4" t="s">
        <f>=HYPERLINK("https://www.leilaoonline.com.br/lote/detalhe/334034", " TRATOR VALTRA BH 185 I 4X4 - ANO 2012 - EQP.13090099/771 - LOC. IVATÉ")</f>
      </c>
      <c r="C161" s="4" t="inlineStr">
        <is>
          <t>Vendido</t>
        </is>
      </c>
      <c r="D161" s="4" t="inlineStr">
        <is>
          <t>41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=HYPERLINK("https://www.leilaoonline.com.br/lote/detalhe/334037", "1159")</f>
      </c>
      <c r="B162" s="4" t="s">
        <f>=HYPERLINK("https://www.leilaoonline.com.br/lote/detalhe/334037", " TRATOR VALTRA BH 185 I 4X4 - ANO 2012 - EQP.13090098/770 - LOC. IVATÉ")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=HYPERLINK("https://www.leilaoonline.com.br/lote/detalhe/334036", "1160")</f>
      </c>
      <c r="B163" s="4" t="s">
        <f>=HYPERLINK("https://www.leilaoonline.com.br/lote/detalhe/334036", " TRATOR JOHN DEERE 7225 J - ANO 2016 - EQP.13100266/1076- LOC. IVATÉ")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46.000,00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=HYPERLINK("https://www.leilaoonline.com.br/lote/detalhe/334040", "1161")</f>
      </c>
      <c r="B164" s="4" t="s">
        <f>=HYPERLINK("https://www.leilaoonline.com.br/lote/detalhe/334040", " CAMINHÃO VOLVO VM 270 6X4R - ANO 2017/2017 - BRANCO - (TRANSBORDO) - EQP.11140142/261 - LOC. IVATÉ")</f>
      </c>
      <c r="C164" s="4" t="inlineStr">
        <is>
          <t>Não vendido</t>
        </is>
      </c>
      <c r="D164" s="4" t="inlineStr">
        <is>
          <t>7</t>
        </is>
      </c>
      <c r="E164" s="5" t="inlineStr">
        <is>
          <t>56.000,00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=HYPERLINK("https://www.leilaoonline.com.br/lote/detalhe/334038", "1162")</f>
      </c>
      <c r="B165" s="4" t="s">
        <f>=HYPERLINK("https://www.leilaoonline.com.br/lote/detalhe/334038", " CAMINHÃO VOLVO VM 270 6X4 R - ANO 2015/2015 - BRANCO - (TRANSBORDO) - EQP.4283/236 - LOC. IVATÉ")</f>
      </c>
      <c r="C165" s="4" t="inlineStr">
        <is>
          <t>Vendido</t>
        </is>
      </c>
      <c r="D165" s="4" t="inlineStr">
        <is>
          <t>38</t>
        </is>
      </c>
      <c r="E165" s="5" t="inlineStr">
        <is>
          <t>87.000,00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=HYPERLINK("https://www.leilaoonline.com.br/lote/detalhe/334039", "1163")</f>
      </c>
      <c r="B166" s="4" t="s">
        <f>=HYPERLINK("https://www.leilaoonline.com.br/lote/detalhe/334039", " TRATOR VALTRA BM 110 - ANO 2015 - EQP.4961/744 - LOC. IVATÉ")</f>
      </c>
      <c r="C166" s="4" t="inlineStr">
        <is>
          <t>Vendido</t>
        </is>
      </c>
      <c r="D166" s="4" t="inlineStr">
        <is>
          <t>48</t>
        </is>
      </c>
      <c r="E166" s="5" t="inlineStr">
        <is>
          <t>77.000,00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=HYPERLINK("https://www.leilaoonline.com.br/lote/detalhe/334041", "1164")</f>
      </c>
      <c r="B167" s="4" t="s">
        <f>=HYPERLINK("https://www.leilaoonline.com.br/lote/detalhe/334041", " MD MOTO BOMBA - ANO 2012 - EQP.14010047/1465 - LOC. IVATÉ")</f>
      </c>
      <c r="C167" s="4" t="inlineStr">
        <is>
          <t>Vendido</t>
        </is>
      </c>
      <c r="D167" s="4" t="inlineStr">
        <is>
          <t>20</t>
        </is>
      </c>
      <c r="E167" s="5" t="inlineStr">
        <is>
          <t>16.500,00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=HYPERLINK("https://www.leilaoonline.com.br/lote/detalhe/333967", "1165")</f>
      </c>
      <c r="B168" s="4" t="s">
        <f>=HYPERLINK("https://www.leilaoonline.com.br/lote/detalhe/333967", " COLHEDORA JOHN DEERE 3520; ANO 2009. - EQP.19169/1160 - LOC.UMUARAMA 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=HYPERLINK("https://www.leilaoonline.com.br/lote/detalhe/333966", "1166")</f>
      </c>
      <c r="B169" s="4" t="s">
        <f>=HYPERLINK("https://www.leilaoonline.com.br/lote/detalhe/333966", " COLHEDORA JOHN DEERE 3520; ANO 2009. - EQP.19161/995 - LOC.UMUARAMA 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=HYPERLINK("https://www.leilaoonline.com.br/lote/detalhe/333965", "1167")</f>
      </c>
      <c r="B170" s="4" t="s">
        <f>=HYPERLINK("https://www.leilaoonline.com.br/lote/detalhe/333965", " TRANSBORDO SANTAL VT10 BI TANDEM; ANO 2013. - EQP.15220352/1044 - LOC.UMUARAMA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=HYPERLINK("https://www.leilaoonline.com.br/lote/detalhe/333971", "1168")</f>
      </c>
      <c r="B171" s="4" t="s">
        <f>=HYPERLINK("https://www.leilaoonline.com.br/lote/detalhe/333971", " TRANSBORDO US TCP-US-752700; ANO 2011. - EQP.15220050/1158 - LOC.UMUARAMA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=HYPERLINK("https://www.leilaoonline.com.br/lote/detalhe/333969", "1169")</f>
      </c>
      <c r="B172" s="4" t="s">
        <f>=HYPERLINK("https://www.leilaoonline.com.br/lote/detalhe/333969", " TRANSBORDO SANTAL VT10 BI TANDEM; ANO 2014. - EQP.15220366/1180 - LOC.UMUARAMA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=HYPERLINK("https://www.leilaoonline.com.br/lote/detalhe/333975", "1170")</f>
      </c>
      <c r="B173" s="4" t="s">
        <f>=HYPERLINK("https://www.leilaoonline.com.br/lote/detalhe/333975", " TRANSBORDO SANTAL VT10 BI TANDEM; ANO 2013. - EQP.1155 - LOC.UMUARAMA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=HYPERLINK("https://www.leilaoonline.com.br/lote/detalhe/333974", "1171")</f>
      </c>
      <c r="B174" s="4" t="s">
        <f>=HYPERLINK("https://www.leilaoonline.com.br/lote/detalhe/333974", " TRANSBORDO US TCP-US-752700; ANO 2011. - EQP.1061 - LOC.UMUARAMA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=HYPERLINK("https://www.leilaoonline.com.br/lote/detalhe/333968", "1172")</f>
      </c>
      <c r="B175" s="4" t="s">
        <f>=HYPERLINK("https://www.leilaoonline.com.br/lote/detalhe/333968", " TRANSBORDO US TCP-US-752700; ANO 2012. - EQP.1181 - LOC.UMUARAMA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=HYPERLINK("https://www.leilaoonline.com.br/lote/detalhe/333970", "1173")</f>
      </c>
      <c r="B176" s="4" t="s">
        <f>=HYPERLINK("https://www.leilaoonline.com.br/lote/detalhe/333970", " CARROCERIA TRANSPORTE DE TRABALHADORES; (SUCATA). - EQP.1195 - LOC.UMUARAMA 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=HYPERLINK("https://www.leilaoonline.com.br/lote/detalhe/333977", "1174")</f>
      </c>
      <c r="B177" s="4" t="s">
        <f>=HYPERLINK("https://www.leilaoonline.com.br/lote/detalhe/333977", " TRANSBORDO US TCP-US-752700; ANO 2012. - EQP.1159 - LOC.UMUARAMA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7.000,00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=HYPERLINK("https://www.leilaoonline.com.br/lote/detalhe/333973", "1175")</f>
      </c>
      <c r="B178" s="4" t="s">
        <f>=HYPERLINK("https://www.leilaoonline.com.br/lote/detalhe/333973", " TRANSBORDO US TCP-US-752700; ANO 2011. - EQP.15220048/1157 - LOC.UMUARAMA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=HYPERLINK("https://www.leilaoonline.com.br/lote/detalhe/333972", "1176")</f>
      </c>
      <c r="B179" s="4" t="s">
        <f>=HYPERLINK("https://www.leilaoonline.com.br/lote/detalhe/333972", " TRANSBORDO US TCP-US-752700; ANO 2011. - EQP.15220058/1043 - LOC.UMUARAMA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6.000,00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=HYPERLINK("https://www.leilaoonline.com.br/lote/detalhe/333976", "1177")</f>
      </c>
      <c r="B180" s="4" t="s">
        <f>=HYPERLINK("https://www.leilaoonline.com.br/lote/detalhe/333976", " TRANSBORDO SANTAL VT10 BI TANDEM; ANO 2013. - EQP.15220385/1060 - LOC.UMUARAMA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=HYPERLINK("https://www.leilaoonline.com.br/lote/detalhe/334616", "1178")</f>
      </c>
      <c r="B181" s="4" t="s">
        <f>=HYPERLINK("https://www.leilaoonline.com.br/lote/detalhe/334616", "TRANSBORDO USICAMP TCP-US-752700 - ANO 2011 - EQP.15220056/1042 - LOC. UMUARAMA")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=HYPERLINK("https://www.leilaoonline.com.br/lote/detalhe/333978", "1179")</f>
      </c>
      <c r="B182" s="4" t="s">
        <f>=HYPERLINK("https://www.leilaoonline.com.br/lote/detalhe/333978", " TRANSBORDO US TCP-US-752700; ANO 2011. - EQP.19328/1178  - LOC.UMUARAMA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=HYPERLINK("https://www.leilaoonline.com.br/lote/detalhe/333979", "1180")</f>
      </c>
      <c r="B183" s="4" t="s">
        <f>=HYPERLINK("https://www.leilaoonline.com.br/lote/detalhe/333979", " TRANSBORDO US TCP-US-752700; ANO 2011. - EQP.15220049/1040 - LOC.UMUARAMA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=HYPERLINK("https://www.leilaoonline.com.br/lote/detalhe/333980", "1181")</f>
      </c>
      <c r="B184" s="4" t="s">
        <f>=HYPERLINK("https://www.leilaoonline.com.br/lote/detalhe/333980", " TRANSBORDO US TCP-US-752700; ANO 2011. - EQP.15220052/1041 - LOC.UMUARAMA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=HYPERLINK("https://www.leilaoonline.com.br/lote/detalhe/333983", "1182")</f>
      </c>
      <c r="B185" s="4" t="s">
        <f>=HYPERLINK("https://www.leilaoonline.com.br/lote/detalhe/333983", " TRANSBORDO SANTAL VT10 BI TANDEM; ANO 2013. - EQP.15220381/1047- LOC.UMUARAMA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8.000,00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=HYPERLINK("https://www.leilaoonline.com.br/lote/detalhe/333982", "1183")</f>
      </c>
      <c r="B186" s="4" t="s">
        <f>=HYPERLINK("https://www.leilaoonline.com.br/lote/detalhe/333982", " TRANSBORDO SANTAL VT10 BI TANDEM; ANO 2017. - EQP.1054 - LOC.UMUARAMA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=HYPERLINK("https://www.leilaoonline.com.br/lote/detalhe/333985", "1184")</f>
      </c>
      <c r="B187" s="4" t="s">
        <f>=HYPERLINK("https://www.leilaoonline.com.br/lote/detalhe/333985", " TRANSBORDO SANTAL VT10 BI TANDEM; ANO 2013. - EQP.1052 - LOC.UMUARAMA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=HYPERLINK("https://www.leilaoonline.com.br/lote/detalhe/333989", "1185")</f>
      </c>
      <c r="B188" s="4" t="s">
        <f>=HYPERLINK("https://www.leilaoonline.com.br/lote/detalhe/333989", " TRANSBORDO US TCP-US-752700; ANO 2012. - EQP.1058 - LOC.UMUARAMA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12.000,00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=HYPERLINK("https://www.leilaoonline.com.br/lote/detalhe/333988", "1186")</f>
      </c>
      <c r="B189" s="4" t="s">
        <f>=HYPERLINK("https://www.leilaoonline.com.br/lote/detalhe/333988", " TRANSBORDO SANTAL VT10 BI TANDEM; ANO 2013. - EQP.15220389/1048  - LOC.UMUARAMA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=HYPERLINK("https://www.leilaoonline.com.br/lote/detalhe/333987", "1187")</f>
      </c>
      <c r="B190" s="4" t="s">
        <f>=HYPERLINK("https://www.leilaoonline.com.br/lote/detalhe/333987", " COLHEDORA JOHN DEERE 3522; ANO 2012. -EQP.19165/996 - LOC.UMUARAMA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=HYPERLINK("https://www.leilaoonline.com.br/lote/detalhe/333981", "1188")</f>
      </c>
      <c r="B191" s="4" t="s">
        <f>=HYPERLINK("https://www.leilaoonline.com.br/lote/detalhe/333981", " IMPLEMENTO MUNCK; (SUCATA). - EQP.1185 - LOC.UMUARAMA ")</f>
      </c>
      <c r="C191" s="4" t="inlineStr">
        <is>
          <t>Vendido</t>
        </is>
      </c>
      <c r="D191" s="4" t="inlineStr">
        <is>
          <t>46</t>
        </is>
      </c>
      <c r="E191" s="5" t="inlineStr">
        <is>
          <t>27.500,00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=HYPERLINK("https://www.leilaoonline.com.br/lote/detalhe/333984", "1189")</f>
      </c>
      <c r="B192" s="4" t="s">
        <f>=HYPERLINK("https://www.leilaoonline.com.br/lote/detalhe/333984", " GRADE PESADA MD; ANO 2015. - EQP.31602 - LOC.UMUARAMA ")</f>
      </c>
      <c r="C192" s="4" t="inlineStr">
        <is>
          <t>Não vendido</t>
        </is>
      </c>
      <c r="D192" s="4" t="inlineStr">
        <is>
          <t>12</t>
        </is>
      </c>
      <c r="E192" s="5" t="inlineStr">
        <is>
          <t>11.500,00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=HYPERLINK("https://www.leilaoonline.com.br/lote/detalhe/333986", "1190")</f>
      </c>
      <c r="B193" s="4" t="s">
        <f>=HYPERLINK("https://www.leilaoonline.com.br/lote/detalhe/333986", " ALEIRADOR 665; (SUCATA). - EQP.1186 - LOC.UMUARAMA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1.200,00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=HYPERLINK("https://www.leilaoonline.com.br/lote/detalhe/333990", "1191")</f>
      </c>
      <c r="B194" s="4" t="s">
        <f>=HYPERLINK("https://www.leilaoonline.com.br/lote/detalhe/333990", " GRADE ARADORA; (SUCATA). - EQP.1193 - LOC.UMUARAMA 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650,00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=HYPERLINK("https://www.leilaoonline.com.br/lote/detalhe/333991", "1192")</f>
      </c>
      <c r="B195" s="4" t="s">
        <f>=HYPERLINK("https://www.leilaoonline.com.br/lote/detalhe/333991", " MOTOCANA; (SUCATA) . - EQP.1190 - LOC.UMUARAMA 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20.500,00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=HYPERLINK("https://www.leilaoonline.com.br/lote/detalhe/333993", "1193")</f>
      </c>
      <c r="B196" s="4" t="s">
        <f>=HYPERLINK("https://www.leilaoonline.com.br/lote/detalhe/333993", " PLANTADORA DE CANA; (SUCATA) EQP.1207 - LOC.UMUARAMA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=HYPERLINK("https://www.leilaoonline.com.br/lote/detalhe/333992", "1194")</f>
      </c>
      <c r="B197" s="4" t="s">
        <f>=HYPERLINK("https://www.leilaoonline.com.br/lote/detalhe/333992", " CARRETINHA PARA TRATORES MD; ANO 2007. - EQP.30765 - LOC.UMUARAMA 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3.500,00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=HYPERLINK("https://www.leilaoonline.com.br/lote/detalhe/334042", "1195")</f>
      </c>
      <c r="B198" s="4" t="s">
        <f>=HYPERLINK("https://www.leilaoonline.com.br/lote/detalhe/334042", " TRANSBORDO USICAMP TCP-US-752700 - ANO 2012 - EQP.4695/941 - LOC. IVATÉ")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=HYPERLINK("https://www.leilaoonline.com.br/lote/detalhe/334043", "1196")</f>
      </c>
      <c r="B199" s="4" t="s">
        <f>=HYPERLINK("https://www.leilaoonline.com.br/lote/detalhe/334043", " TRATOR VALTRA BH210 I 4X4 - ANO 2017 - EQP.13100176/1484 - LOC. IVATÉ")</f>
      </c>
      <c r="C199" s="4" t="inlineStr">
        <is>
          <t>Vendido</t>
        </is>
      </c>
      <c r="D199" s="4" t="inlineStr">
        <is>
          <t>56</t>
        </is>
      </c>
      <c r="E199" s="5" t="inlineStr">
        <is>
          <t>100.000,00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=HYPERLINK("https://www.leilaoonline.com.br/lote/detalhe/334044", "1197")</f>
      </c>
      <c r="B200" s="4" t="s">
        <f>=HYPERLINK("https://www.leilaoonline.com.br/lote/detalhe/334044", " IMPLEMENTO ENGORDADOR DE RUA (SUCATA) - EQP.1201 - LOC. IVATÉ")</f>
      </c>
      <c r="C200" s="4" t="inlineStr">
        <is>
          <t>Vendido</t>
        </is>
      </c>
      <c r="D200" s="4" t="inlineStr">
        <is>
          <t>15</t>
        </is>
      </c>
      <c r="E200" s="5" t="inlineStr">
        <is>
          <t>12.500,00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=HYPERLINK("https://www.leilaoonline.com.br/lote/detalhe/334045", "1198")</f>
      </c>
      <c r="B201" s="4" t="s">
        <f>=HYPERLINK("https://www.leilaoonline.com.br/lote/detalhe/334045", " CONCHA PÁ (SUCATA) - EQP.1202 - LOC. IVATÉ")</f>
      </c>
      <c r="C201" s="4" t="inlineStr">
        <is>
          <t>Não vendido</t>
        </is>
      </c>
      <c r="D201" s="4" t="inlineStr">
        <is>
          <t>6</t>
        </is>
      </c>
      <c r="E201" s="5" t="inlineStr">
        <is>
          <t>2.200,00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=HYPERLINK("https://www.leilaoonline.com.br/lote/detalhe/334046", "1199")</f>
      </c>
      <c r="B202" s="4" t="s">
        <f>=HYPERLINK("https://www.leilaoonline.com.br/lote/detalhe/334046", " CONCHA PÁ (SUCATA) EQP.1203 - LOC. IVATÉ")</f>
      </c>
      <c r="C202" s="4" t="inlineStr">
        <is>
          <t>Não vendido</t>
        </is>
      </c>
      <c r="D202" s="4" t="inlineStr">
        <is>
          <t>13</t>
        </is>
      </c>
      <c r="E202" s="5" t="inlineStr">
        <is>
          <t>3.400,00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=HYPERLINK("https://www.leilaoonline.com.br/lote/detalhe/334047", "1200")</f>
      </c>
      <c r="B203" s="4" t="s">
        <f>=HYPERLINK("https://www.leilaoonline.com.br/lote/detalhe/334047", " CONCHA PÁ (SUCATA) - EQP.1204 - LOC. IVATÉ")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=HYPERLINK("https://www.leilaoonline.com.br/lote/detalhe/334048", "1201")</f>
      </c>
      <c r="B204" s="4" t="s">
        <f>=HYPERLINK("https://www.leilaoonline.com.br/lote/detalhe/334048", " ROLO FACA 793 (SUCATA) - EQP.1206 - LOC. IVATÉ")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=HYPERLINK("https://www.leilaoonline.com.br/lote/detalhe/334049", "1202")</f>
      </c>
      <c r="B205" s="4" t="s">
        <f>=HYPERLINK("https://www.leilaoonline.com.br/lote/detalhe/334049", " MD SUBSOLADORES - ANO 2013 - EQP.15190022/781 - LOC. IVATÉ")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1.500,00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=HYPERLINK("https://www.leilaoonline.com.br/lote/detalhe/334050", "1203")</f>
      </c>
      <c r="B206" s="4" t="s">
        <f>=HYPERLINK("https://www.leilaoonline.com.br/lote/detalhe/334050", "CULTIVADOR MD 3 LINHAS - ANO 2007 - EQP.15100096/966 - LOC. IVATÉ")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=HYPERLINK("https://www.leilaoonline.com.br/lote/detalhe/334052", "1204")</f>
      </c>
      <c r="B207" s="4" t="s">
        <f>=HYPERLINK("https://www.leilaoonline.com.br/lote/detalhe/334052", "CULTIVADOR MD 3 LINHAS - ANO 2017 - EQP.15100097/967 - LOC. IVATÉ")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=HYPERLINK("https://www.leilaoonline.com.br/lote/detalhe/334051", "1205")</f>
      </c>
      <c r="B208" s="4" t="s">
        <f>=HYPERLINK("https://www.leilaoonline.com.br/lote/detalhe/334051", " CANTEIRIZADOR (SUCATA) - EQP.1205 - LOC. IVATÉ")</f>
      </c>
      <c r="C208" s="4" t="inlineStr">
        <is>
          <t>Vendido</t>
        </is>
      </c>
      <c r="D208" s="4" t="inlineStr">
        <is>
          <t>31</t>
        </is>
      </c>
      <c r="E208" s="5" t="inlineStr">
        <is>
          <t>2.400,00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=HYPERLINK("https://www.leilaoonline.com.br/lote/detalhe/334054", "1206")</f>
      </c>
      <c r="B209" s="4" t="s">
        <f>=HYPERLINK("https://www.leilaoonline.com.br/lote/detalhe/334054", " PULVERIZADOR VALTRA BS3020 H - ANO 2014 - EQP.4759/942 - LOC. IVATÉ")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=HYPERLINK("https://www.leilaoonline.com.br/lote/detalhe/334053", "1207")</f>
      </c>
      <c r="B210" s="4" t="s">
        <f>=HYPERLINK("https://www.leilaoonline.com.br/lote/detalhe/334053", " HIDRO ROLL HD - ANO 2005 - EQP.15090014/961 - LOC. IVATÉ")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5.000,00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=HYPERLINK("https://www.leilaoonline.com.br/lote/detalhe/334057", "1208")</f>
      </c>
      <c r="B211" s="4" t="s">
        <f>=HYPERLINK("https://www.leilaoonline.com.br/lote/detalhe/334057", " HIDRO ROLL HD - ANO 2008 - EQP.30789/944 - LOC. IVATÉ")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=HYPERLINK("https://www.leilaoonline.com.br/lote/detalhe/334055", "1209")</f>
      </c>
      <c r="B212" s="4" t="s">
        <f>=HYPERLINK("https://www.leilaoonline.com.br/lote/detalhe/334055", " PULVERIZADOR HERBIPLUS HC - ANO 2017 - EQP.30787/1466 - LOC. IVATÉ")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=HYPERLINK("https://www.leilaoonline.com.br/lote/detalhe/334056", "1210")</f>
      </c>
      <c r="B213" s="4" t="s">
        <f>=HYPERLINK("https://www.leilaoonline.com.br/lote/detalhe/334056", " DISTRIBUIDOR DE TORTA DM - ANO 2014 - EQP.15120028/1353 - LOC. IVATÉ")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=HYPERLINK("https://www.leilaoonline.com.br/lote/detalhe/334058", "1211")</f>
      </c>
      <c r="B214" s="4" t="s">
        <f>=HYPERLINK("https://www.leilaoonline.com.br/lote/detalhe/334058", " DISTRIBUIDOR DE TORTA DM - ANO 2014 - EQP.15120029/1354 - LOC. IVATÉ")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=HYPERLINK("https://www.leilaoonline.com.br/lote/detalhe/334059", "1212")</f>
      </c>
      <c r="B215" s="4" t="s">
        <f>=HYPERLINK("https://www.leilaoonline.com.br/lote/detalhe/334059", " QUEBRA LOMBO MD - ANO 2011 - EQP.15110065/969 - LOC. IVATÉ")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=HYPERLINK("https://www.leilaoonline.com.br/lote/detalhe/334060", "1213")</f>
      </c>
      <c r="B216" s="4" t="s">
        <f>=HYPERLINK("https://www.leilaoonline.com.br/lote/detalhe/334060", " ESCAVADEIRA 320 D2L CP - ANO 2017 - EQP.13030015/951 - LOC. IVATÉ")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28.000,00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=HYPERLINK("https://www.leilaoonline.com.br/lote/detalhe/334061", "1214")</f>
      </c>
      <c r="B217" s="4" t="s">
        <f>=HYPERLINK("https://www.leilaoonline.com.br/lote/detalhe/334061", " IMPLEMENTO TRANSBORDO 19338 (SUCATA) - EQP.1200 - LOC. IVATÉ")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16.500,00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=HYPERLINK("https://www.leilaoonline.com.br/lote/detalhe/334062", "1215")</f>
      </c>
      <c r="B218" s="4" t="s">
        <f>=HYPERLINK("https://www.leilaoonline.com.br/lote/detalhe/334062", " IMPLEMENTO TRANSBORDO 19950 (SUCATA) - EQP. 1199 - LOC. IVATÉ")</f>
      </c>
      <c r="C218" s="4" t="inlineStr">
        <is>
          <t>Vendido</t>
        </is>
      </c>
      <c r="D218" s="4" t="inlineStr">
        <is>
          <t>27</t>
        </is>
      </c>
      <c r="E218" s="5" t="inlineStr">
        <is>
          <t>16.000,00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=HYPERLINK("https://www.leilaoonline.com.br/lote/detalhe/334065", "1216")</f>
      </c>
      <c r="B219" s="4" t="s">
        <f>=HYPERLINK("https://www.leilaoonline.com.br/lote/detalhe/334065", " IMPLEMENTO FURGÃO 4186 (SUCATA) - EQP. 1196 - LOC. IVATÉ")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2.500,00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=HYPERLINK("https://www.leilaoonline.com.br/lote/detalhe/334063", "1217")</f>
      </c>
      <c r="B220" s="4" t="s">
        <f>=HYPERLINK("https://www.leilaoonline.com.br/lote/detalhe/334063", " TRANSBORDO SANTAL VT10 BI TANDEM - ANO 2014 - EQP.31455/1162 - LOC. IVATÉ")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=HYPERLINK("https://www.leilaoonline.com.br/lote/detalhe/334064", "1218")</f>
      </c>
      <c r="B221" s="4" t="s">
        <f>=HYPERLINK("https://www.leilaoonline.com.br/lote/detalhe/334064", " TRANSBORDO SANTAL VT10 BI TANDEM - ANO 2015 - EQP.15220437/979 - LOC. IVATÉ")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=HYPERLINK("https://www.leilaoonline.com.br/lote/detalhe/334066", "1219")</f>
      </c>
      <c r="B222" s="4" t="s">
        <f>=HYPERLINK("https://www.leilaoonline.com.br/lote/detalhe/334066", " TRANSBORDO SANTAL VT10 BI TANDEM - ANO 2017 - EQP.15220447/981 - LOC. IVATÉ")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=HYPERLINK("https://www.leilaoonline.com.br/lote/detalhe/334067", "1220")</f>
      </c>
      <c r="B223" s="4" t="s">
        <f>=HYPERLINK("https://www.leilaoonline.com.br/lote/detalhe/334067", " TRANSBORDO SANTAL VT10 BI TANDEM - ANO 2017 - EQP.15220435/977 - LOC. IVATÉ")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=HYPERLINK("https://www.leilaoonline.com.br/lote/detalhe/334069", "1221")</f>
      </c>
      <c r="B224" s="4" t="s">
        <f>=HYPERLINK("https://www.leilaoonline.com.br/lote/detalhe/334069", " TRANSBORDO SANTAL VT10 BI TANDEM - ANO 2017 - EQP.15220436/978 - LOC. IVATÉ")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=HYPERLINK("https://www.leilaoonline.com.br/lote/detalhe/334068", "1222")</f>
      </c>
      <c r="B225" s="4" t="s">
        <f>=HYPERLINK("https://www.leilaoonline.com.br/lote/detalhe/334068", " ESCAVADEIRA 320 D2L CP - ANO 2017 - EQP.19155/943 - LOC. IVATÉ")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=HYPERLINK("https://www.leilaoonline.com.br/lote/detalhe/334070", "1223")</f>
      </c>
      <c r="B226" s="4" t="s">
        <f>=HYPERLINK("https://www.leilaoonline.com.br/lote/detalhe/334070", " COLHEDORA JOHN DEERE 3522 - ANO 2015 - EQP.4957/1161 - LOC. IVATÉ")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=HYPERLINK("https://www.leilaoonline.com.br/lote/detalhe/334072", "1224")</f>
      </c>
      <c r="B227" s="4" t="s">
        <f>=HYPERLINK("https://www.leilaoonline.com.br/lote/detalhe/334072", " COLHEDORA JOHN DEERE 3522 - ANO 2011 - EQP.4970/844 - LOC. IVATÉ")</f>
      </c>
      <c r="C227" s="4" t="inlineStr">
        <is>
          <t>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=HYPERLINK("https://www.leilaoonline.com.br/lote/detalhe/334073", "1225")</f>
      </c>
      <c r="B228" s="4" t="s">
        <f>=HYPERLINK("https://www.leilaoonline.com.br/lote/detalhe/334073", " COLHEDORA JOHN DEERE 3522 - ANO 2015 - EQP.13020075/809 - LOC. IVATÉ")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=HYPERLINK("https://www.leilaoonline.com.br/lote/detalhe/334071", "1226")</f>
      </c>
      <c r="B229" s="4" t="s">
        <f>=HYPERLINK("https://www.leilaoonline.com.br/lote/detalhe/334071", " COLHEDORA JOHN DEERE 3522 - ANO 2015 - EQP.13020073/808 - LOC. IVATÉ")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=HYPERLINK("https://www.leilaoonline.com.br/lote/detalhe/334074", "1227")</f>
      </c>
      <c r="B230" s="4" t="s">
        <f>=HYPERLINK("https://www.leilaoonline.com.br/lote/detalhe/334074", " TRANSBORDO SANTAL VT10 BI TANDEM - ANO 2015 - EQP.15220458/983 - LOC. IVATÉ")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8.000,00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=HYPERLINK("https://www.leilaoonline.com.br/lote/detalhe/334076", "1228")</f>
      </c>
      <c r="B231" s="4" t="s">
        <f>=HYPERLINK("https://www.leilaoonline.com.br/lote/detalhe/334076", " TRANSBORDO USICAMP TCP-US-752700 - ANO 2011 - EQP.15220073/1468 - LOC. IVATÉ")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=HYPERLINK("https://www.leilaoonline.com.br/lote/detalhe/334075", "1229")</f>
      </c>
      <c r="B232" s="4" t="s">
        <f>=HYPERLINK("https://www.leilaoonline.com.br/lote/detalhe/334075", " PULVERIZADOR JT COLUMBIA - ANO 2012 - EQP.15160070/1358 - LOC. IVATÉ")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3.500,00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=HYPERLINK("https://www.leilaoonline.com.br/lote/detalhe/334077", "1230")</f>
      </c>
      <c r="B233" s="4" t="s">
        <f>=HYPERLINK("https://www.leilaoonline.com.br/lote/detalhe/334077", "CAMINHÃO VOLVO/VM 270 6X4R; ANO 2017/2017; BRANCA. - EQP.11140140. - LOC.UMUARAMA")</f>
      </c>
      <c r="C233" s="4" t="inlineStr">
        <is>
          <t>Vendido</t>
        </is>
      </c>
      <c r="D233" s="4" t="inlineStr">
        <is>
          <t>40</t>
        </is>
      </c>
      <c r="E233" s="5" t="inlineStr">
        <is>
          <t>149.000,00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=HYPERLINK("https://www.leilaoonline.com.br/lote/detalhe/333995", "1231")</f>
      </c>
      <c r="B234" s="4" t="s">
        <f>=HYPERLINK("https://www.leilaoonline.com.br/lote/detalhe/333995", " CAMINHÃO VOLVO/FM12 380 6X4R; ANO 2003/2003. - EQP.11220012/218 - LOC. TAPEJARA ")</f>
      </c>
      <c r="C234" s="4" t="inlineStr">
        <is>
          <t>Vendido</t>
        </is>
      </c>
      <c r="D234" s="4" t="inlineStr">
        <is>
          <t>48</t>
        </is>
      </c>
      <c r="E234" s="5" t="inlineStr">
        <is>
          <t>82.000,00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=HYPERLINK("https://www.leilaoonline.com.br/lote/detalhe/333998", "1232")</f>
      </c>
      <c r="B235" s="4" t="s">
        <f>=HYPERLINK("https://www.leilaoonline.com.br/lote/detalhe/333998", " PA CARREGADEIRA CATERPILLAR 938K; ANO 2015. - EQP.13050030/1104 - LOC. TAPEJARA ")</f>
      </c>
      <c r="C235" s="4" t="inlineStr">
        <is>
          <t>Vendido</t>
        </is>
      </c>
      <c r="D235" s="4" t="inlineStr">
        <is>
          <t>121</t>
        </is>
      </c>
      <c r="E235" s="5" t="inlineStr">
        <is>
          <t>177.000,00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=HYPERLINK("https://www.leilaoonline.com.br/lote/detalhe/333999", "1233")</f>
      </c>
      <c r="B236" s="4" t="s">
        <f>=HYPERLINK("https://www.leilaoonline.com.br/lote/detalhe/333999", " PA CARREGADEIRA CATERPILLAR 938H; ANO 2012. - EQP.3718/891 - LOC. TAPEJARA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35.000,00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=HYPERLINK("https://www.leilaoonline.com.br/lote/detalhe/333996", "1234")</f>
      </c>
      <c r="B237" s="4" t="s">
        <f>=HYPERLINK("https://www.leilaoonline.com.br/lote/detalhe/333996", " PULVERIZADOR VALTRA BS3020 H; ANO 2014. - EQP.13130010/1149 - LOC. TAPEJARA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=HYPERLINK("https://www.leilaoonline.com.br/lote/detalhe/334000", "1235")</f>
      </c>
      <c r="B238" s="4" t="s">
        <f>=HYPERLINK("https://www.leilaoonline.com.br/lote/detalhe/334000", " HIDRO ROLL HD; ANO 2003 . - EQP.15090032/1318. - LOC. TAPEJARA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4.500,00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=HYPERLINK("https://www.leilaoonline.com.br/lote/detalhe/334003", "1236")</f>
      </c>
      <c r="B239" s="4" t="s">
        <f>=HYPERLINK("https://www.leilaoonline.com.br/lote/detalhe/334003", " REBOQUE/USICAMP RCI E2E21180; ANO 2011/2011; AMARELA (CANAVIEIRO 4 EIXOS). - EQP.16020623/847 - LOC. TAPEJARA ")</f>
      </c>
      <c r="C239" s="4" t="inlineStr">
        <is>
          <t>Vendido</t>
        </is>
      </c>
      <c r="D239" s="4" t="inlineStr">
        <is>
          <t>28</t>
        </is>
      </c>
      <c r="E239" s="5" t="inlineStr">
        <is>
          <t>24.500,00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=HYPERLINK("https://www.leilaoonline.com.br/lote/detalhe/334002", "1237")</f>
      </c>
      <c r="B240" s="4" t="s">
        <f>=HYPERLINK("https://www.leilaoonline.com.br/lote/detalhe/334002", " CARRETA BASC. DISTR.MUDA US; ANO 2016. - EQP.31229/863 - LOC. TAPEJARA ")</f>
      </c>
      <c r="C240" s="4" t="inlineStr">
        <is>
          <t>Vendido</t>
        </is>
      </c>
      <c r="D240" s="4" t="inlineStr">
        <is>
          <t>8</t>
        </is>
      </c>
      <c r="E240" s="5" t="inlineStr">
        <is>
          <t>8.500,00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=HYPERLINK("https://www.leilaoonline.com.br/lote/detalhe/333997", "1238")</f>
      </c>
      <c r="B241" s="4" t="s">
        <f>=HYPERLINK("https://www.leilaoonline.com.br/lote/detalhe/333997", " CARRETA BASC. DISTR. MUDA US; ANO 2016. - EQP.31228/866 - LOC. TAPEJARA ")</f>
      </c>
      <c r="C241" s="4" t="inlineStr">
        <is>
          <t>Vendido</t>
        </is>
      </c>
      <c r="D241" s="4" t="inlineStr">
        <is>
          <t>9</t>
        </is>
      </c>
      <c r="E241" s="5" t="inlineStr">
        <is>
          <t>9.000,00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=HYPERLINK("https://www.leilaoonline.com.br/lote/detalhe/334001", "1239")</f>
      </c>
      <c r="B242" s="4" t="s">
        <f>=HYPERLINK("https://www.leilaoonline.com.br/lote/detalhe/334001", " CARRETA BASC. DISTR. MUDA US; ANO 2007. - EQP.15030001/862 - LOC. TAPEJARA ")</f>
      </c>
      <c r="C242" s="4" t="inlineStr">
        <is>
          <t>Vendido</t>
        </is>
      </c>
      <c r="D242" s="4" t="inlineStr">
        <is>
          <t>7</t>
        </is>
      </c>
      <c r="E242" s="5" t="inlineStr">
        <is>
          <t>8.000,00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=HYPERLINK("https://www.leilaoonline.com.br/lote/detalhe/334004", "1240")</f>
      </c>
      <c r="B243" s="4" t="s">
        <f>=HYPERLINK("https://www.leilaoonline.com.br/lote/detalhe/334004", " SEMI REBOQUE/USICAMP SRCP E2 10000; ANO 2011/2011; AMARELA; (CANA PICADA). - EQP.16070114/855 - LOC. TAPEJARA ")</f>
      </c>
      <c r="C243" s="4" t="inlineStr">
        <is>
          <t>Vendido</t>
        </is>
      </c>
      <c r="D243" s="4" t="inlineStr">
        <is>
          <t>26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=HYPERLINK("https://www.leilaoonline.com.br/lote/detalhe/334006", "1241")</f>
      </c>
      <c r="B244" s="4" t="s">
        <f>=HYPERLINK("https://www.leilaoonline.com.br/lote/detalhe/334006", " ÔNIBUS/VOLVO B58; ANO 1990/1990; VERDE. - EQP.18308/78 - LOC. TAPEJARA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10.500,00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=HYPERLINK("https://www.leilaoonline.com.br/lote/detalhe/334005", "1242")</f>
      </c>
      <c r="B245" s="4" t="s">
        <f>=HYPERLINK("https://www.leilaoonline.com.br/lote/detalhe/334005", "ÔNIBUS/ M.BENZ/ BUSSCAR ECOSS U; ANO 2008/2008; AZUL. - EQP.18311/1111 - LOC. TAPEJARA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16.000,00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=HYPERLINK("https://www.leilaoonline.com.br/lote/detalhe/334007", "1243")</f>
      </c>
      <c r="B246" s="4" t="s">
        <f>=HYPERLINK("https://www.leilaoonline.com.br/lote/detalhe/334007", "TRATOR VALTRA BH 145 4x4; ANO 2017. - EQP.13090070 - LOC. TAPEJARA ")</f>
      </c>
      <c r="C246" s="4" t="inlineStr">
        <is>
          <t>Vendido</t>
        </is>
      </c>
      <c r="D246" s="4" t="inlineStr">
        <is>
          <t>136</t>
        </is>
      </c>
      <c r="E246" s="5" t="inlineStr">
        <is>
          <t>165.000,00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=HYPERLINK("https://www.leilaoonline.com.br/lote/detalhe/334009", "1244")</f>
      </c>
      <c r="B247" s="4" t="s">
        <f>=HYPERLINK("https://www.leilaoonline.com.br/lote/detalhe/334009", " MOTO BOMBA; ANO 2010. - EQP.14010019/1324 - LOC. TAPEJARA ")</f>
      </c>
      <c r="C247" s="4" t="inlineStr">
        <is>
          <t>Vendido</t>
        </is>
      </c>
      <c r="D247" s="4" t="inlineStr">
        <is>
          <t>26</t>
        </is>
      </c>
      <c r="E247" s="5" t="inlineStr">
        <is>
          <t>17.500,00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=HYPERLINK("https://www.leilaoonline.com.br/lote/detalhe/334010", "1245")</f>
      </c>
      <c r="B248" s="4" t="s">
        <f>=HYPERLINK("https://www.leilaoonline.com.br/lote/detalhe/334010", " MOTO BOMBA; ANO 2010. - EQP.14010018/1325 - LOC. TAPEJARA 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17.500,00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=HYPERLINK("https://www.leilaoonline.com.br/lote/detalhe/334008", "1246")</f>
      </c>
      <c r="B249" s="4" t="s">
        <f>=HYPERLINK("https://www.leilaoonline.com.br/lote/detalhe/334008", " TRANSBORDO SANTAL VT10 BI TANDEM; ANO 2014. - EQP.15220553/698 - LOC.MOREIRA SALES")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=HYPERLINK("https://www.leilaoonline.com.br/lote/detalhe/334011", "1247")</f>
      </c>
      <c r="B250" s="4" t="s">
        <f>=HYPERLINK("https://www.leilaoonline.com.br/lote/detalhe/334011", " TRANSBORDO SANTAL VT10 BI TANDEM; ANO 2014. - EQP.30701/678 - LOC.MOREIRA SALES")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=HYPERLINK("https://www.leilaoonline.com.br/lote/detalhe/334012", "1248")</f>
      </c>
      <c r="B251" s="4" t="s">
        <f>=HYPERLINK("https://www.leilaoonline.com.br/lote/detalhe/334012", "TRANSBORDO SANTAL VT10 BI TANDEM; ANO 2013. - EQP.15220377/697 - LOC.MOREIRA SALES")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=HYPERLINK("https://www.leilaoonline.com.br/lote/detalhe/334013", "1249")</f>
      </c>
      <c r="B252" s="4" t="s">
        <f>=HYPERLINK("https://www.leilaoonline.com.br/lote/detalhe/334013", "TRANSBORDO SANTAL VT10 BI TANDEM; ANO 2014. - EQP.15220232/694 - LOC.MOREIRA SALES")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=HYPERLINK("https://www.leilaoonline.com.br/lote/detalhe/334014", "1250")</f>
      </c>
      <c r="B253" s="4" t="s">
        <f>=HYPERLINK("https://www.leilaoonline.com.br/lote/detalhe/334014", " TRANSBORDO SANTAL VT10 BI TANDEM; ANO 2011. - EQP.31373/682 - LOC.MOREIRA SALES")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=HYPERLINK("https://www.leilaoonline.com.br/lote/detalhe/334016", "1251")</f>
      </c>
      <c r="B254" s="4" t="s">
        <f>=HYPERLINK("https://www.leilaoonline.com.br/lote/detalhe/334016", " TRANSBORDO SANTAL VT10 BI TANDEM; ANO 2014. - EQP.15220210/691 - LOC.MOREIRA SALES")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=HYPERLINK("https://www.leilaoonline.com.br/lote/detalhe/334017", "1252")</f>
      </c>
      <c r="B255" s="4" t="s">
        <f>=HYPERLINK("https://www.leilaoonline.com.br/lote/detalhe/334017", " TRANSBORDO SANTAL VT10 BI TANDEM; ANO 2014. - EQP.15220217/693 -LOC.MOREIRA SALES")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8.000,00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=HYPERLINK("https://www.leilaoonline.com.br/lote/detalhe/334018", "1253")</f>
      </c>
      <c r="B256" s="4" t="s">
        <f>=HYPERLINK("https://www.leilaoonline.com.br/lote/detalhe/334018", " TRANSBORDO SANTAL VT10 BI TANDEM; ANO 2017 . - EQP.15220346/696 - LOC.MOREIRA SALES")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8.000,00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=HYPERLINK("https://www.leilaoonline.com.br/lote/detalhe/334019", "1254")</f>
      </c>
      <c r="B257" s="4" t="s">
        <f>=HYPERLINK("https://www.leilaoonline.com.br/lote/detalhe/334019", " TRANSBORDO SANTAL VT10 BI TANDEM; ANO 2014. - EQP.30703/679 -LOC.MOREIRA SALES")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=HYPERLINK("https://www.leilaoonline.com.br/lote/detalhe/334015", "1255")</f>
      </c>
      <c r="B258" s="4" t="s">
        <f>=HYPERLINK("https://www.leilaoonline.com.br/lote/detalhe/334015", " TRANSBORDO SANTAL VT10 BI TANDEM; ANO 2014 . - EQP.30668/676 - LOC.MOREIRA SALES")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=HYPERLINK("https://www.leilaoonline.com.br/lote/detalhe/334020", "1256")</f>
      </c>
      <c r="B259" s="4" t="s">
        <f>=HYPERLINK("https://www.leilaoonline.com.br/lote/detalhe/334020", " TRANSBORDO SANTAL VT10 BI TANDEM; ANO 2014. - EQP.15220237/695 - LOC.MOREIRA SALES")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=HYPERLINK("https://www.leilaoonline.com.br/lote/detalhe/334021", "1257")</f>
      </c>
      <c r="B260" s="4" t="s">
        <f>=HYPERLINK("https://www.leilaoonline.com.br/lote/detalhe/334021", " CAMINHÃO/VOLVO/VM 330 6X4R; ANO 2013/2013; BRANCA. - EQP.18280/74 - LOC.MOREIRA SALES")</f>
      </c>
      <c r="C260" s="4" t="inlineStr">
        <is>
          <t>Vendido</t>
        </is>
      </c>
      <c r="D260" s="4" t="inlineStr">
        <is>
          <t>6</t>
        </is>
      </c>
      <c r="E260" s="5" t="inlineStr">
        <is>
          <t>45.000,00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=HYPERLINK("https://www.leilaoonline.com.br/lote/detalhe/334022", "1258")</f>
      </c>
      <c r="B261" s="4" t="s">
        <f>=HYPERLINK("https://www.leilaoonline.com.br/lote/detalhe/334022", " ALEIRADOR DE PALHA DM; ANO 2016. - EQP.15130013/689 - LOC.MOREIRA SALES")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2.200,00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=HYPERLINK("https://www.leilaoonline.com.br/lote/detalhe/334024", "1259")</f>
      </c>
      <c r="B262" s="4" t="s">
        <f>=HYPERLINK("https://www.leilaoonline.com.br/lote/detalhe/334024", " PLAINAS/PAS TRATORES MD; ANO 2012. - EQP.30661 - LOC.MOREIRA SALES")</f>
      </c>
      <c r="C262" s="4" t="inlineStr">
        <is>
          <t>Vendido</t>
        </is>
      </c>
      <c r="D262" s="4" t="inlineStr">
        <is>
          <t>6</t>
        </is>
      </c>
      <c r="E262" s="5" t="inlineStr">
        <is>
          <t>10.500,00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=HYPERLINK("https://www.leilaoonline.com.br/lote/detalhe/334025", "1260")</f>
      </c>
      <c r="B263" s="4" t="s">
        <f>=HYPERLINK("https://www.leilaoonline.com.br/lote/detalhe/334025", " PLAINAS/PAS TRATORES MD; ANO 2014. - EQP.30729/680 - LOC.MOREIRA SALES")</f>
      </c>
      <c r="C263" s="4" t="inlineStr">
        <is>
          <t>Vendido</t>
        </is>
      </c>
      <c r="D263" s="4" t="inlineStr">
        <is>
          <t>15</t>
        </is>
      </c>
      <c r="E263" s="5" t="inlineStr">
        <is>
          <t>26.000,00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=HYPERLINK("https://www.leilaoonline.com.br/lote/detalhe/334023", "1261")</f>
      </c>
      <c r="B264" s="4" t="s">
        <f>=HYPERLINK("https://www.leilaoonline.com.br/lote/detalhe/334023", " SULCADOR DE CANAIS DM; ANO 2015. - EQP.15200013/690 - LOC.MOREIRA SALES")</f>
      </c>
      <c r="C264" s="4" t="inlineStr">
        <is>
          <t>Vendido</t>
        </is>
      </c>
      <c r="D264" s="4" t="inlineStr">
        <is>
          <t>5</t>
        </is>
      </c>
      <c r="E264" s="5" t="inlineStr">
        <is>
          <t>2.250,00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=HYPERLINK("https://www.leilaoonline.com.br/lote/detalhe/334026", "1262")</f>
      </c>
      <c r="B265" s="4" t="s">
        <f>=HYPERLINK("https://www.leilaoonline.com.br/lote/detalhe/334026", " DISTRIBUIDOR SO TORTA FILT SPANDE; ANO 2006. - EQP.30730/681 - LOC.MOREIRA SALES")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=HYPERLINK("https://www.leilaoonline.com.br/lote/detalhe/334028", "1263")</f>
      </c>
      <c r="B266" s="4" t="s">
        <f>=HYPERLINK("https://www.leilaoonline.com.br/lote/detalhe/334028", " DISTRIBUIDOR SO TORTA FILT SPANDE; ANO 2013. - EQP.15120009/688 - LOC.MOREIRA SALES")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=HYPERLINK("https://www.leilaoonline.com.br/lote/detalhe/334029", "1264")</f>
      </c>
      <c r="B267" s="4" t="s">
        <f>=HYPERLINK("https://www.leilaoonline.com.br/lote/detalhe/334029", " MOTO BOMBA; (SUCATA). - EQP.1328/FR957 - LOC.MOREIRA SALES")</f>
      </c>
      <c r="C267" s="4" t="inlineStr">
        <is>
          <t>Não vendido</t>
        </is>
      </c>
      <c r="D267" s="4" t="inlineStr">
        <is>
          <t>12</t>
        </is>
      </c>
      <c r="E267" s="5" t="inlineStr">
        <is>
          <t>10.500,00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=HYPERLINK("https://www.leilaoonline.com.br/lote/detalhe/334027", "1265")</f>
      </c>
      <c r="B268" s="4" t="s">
        <f>=HYPERLINK("https://www.leilaoonline.com.br/lote/detalhe/334027", " DISTRIBUIDOR SO CALC. SPANDER; ANO 2013 . - EQP.15110034/686 - LOC.MOREIRA SALES")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=HYPERLINK("https://www.leilaoonline.com.br/lote/detalhe/334030", "1266")</f>
      </c>
      <c r="B269" s="4" t="s">
        <f>=HYPERLINK("https://www.leilaoonline.com.br/lote/detalhe/334030", " MOTO BOMBA ; (SUCATA). - EQP.1327/FR958 - LOC.MOREIRA SALES")</f>
      </c>
      <c r="C269" s="4" t="inlineStr">
        <is>
          <t>Vendido</t>
        </is>
      </c>
      <c r="D269" s="4" t="inlineStr">
        <is>
          <t>12</t>
        </is>
      </c>
      <c r="E269" s="5" t="inlineStr">
        <is>
          <t>12.500,00</t>
        </is>
      </c>
      <c r="F2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2026-11-04T04:41:48.00Z</dcterms:created>
  <dc:creator>Tellks Tecnologia</dc:creator>
  <cp:revision>0</cp:revision>
</cp:coreProperties>
</file>