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D6 - 25 TRATORES - 10 CAMINHÕES - 14 SR 8,5M E 12,5M - 33 TRANSBORDOS 12T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26/10/2018 10:32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=HYPERLINK("https://www.leilaoonline.com.br/lote/detalhe/19788", "2245")</f>
      </c>
      <c r="B11" s="4" t="s">
        <f>=HYPERLINK("https://www.leilaoonline.com.br/lote/detalhe/19788", "TRATOR CASE 4X4, ANO 2010, FR88471 - UND BARRA")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=HYPERLINK("https://www.leilaoonline.com.br/lote/detalhe/19789", "2247")</f>
      </c>
      <c r="B12" s="4" t="s">
        <f>=HYPERLINK("https://www.leilaoonline.com.br/lote/detalhe/19789", "TRATOR CASE MAGNUM 270, ANO 2010, FR88474 - UND BARRA")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=HYPERLINK("https://www.leilaoonline.com.br/lote/detalhe/19922", "2418")</f>
      </c>
      <c r="B13" s="4" t="s">
        <f>=HYPERLINK("https://www.leilaoonline.com.br/lote/detalhe/19922", "2 PRATELEIRAS DE AÇO, SF , UND. DIAMANTE 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=HYPERLINK("https://www.leilaoonline.com.br/lote/detalhe/19918", "2419")</f>
      </c>
      <c r="B14" s="4" t="s">
        <f>=HYPERLINK("https://www.leilaoonline.com.br/lote/detalhe/19918", "TRATOR FORD 8830 4X4, ANO 1996, FR 72165, UND DIAMANTE")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=HYPERLINK("https://www.leilaoonline.com.br/lote/detalhe/19921", "2420")</f>
      </c>
      <c r="B15" s="4" t="s">
        <f>=HYPERLINK("https://www.leilaoonline.com.br/lote/detalhe/19921", "TRATOR FORD 5630, ANO 1998, FR100422 - UND. DIAMANTE")</f>
      </c>
      <c r="C15" s="4" t="inlineStr">
        <is>
          <t>Vendido</t>
        </is>
      </c>
      <c r="D15" s="4" t="inlineStr">
        <is>
          <t>70</t>
        </is>
      </c>
      <c r="E15" s="5" t="inlineStr">
        <is>
          <t>29.750,00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=HYPERLINK("https://www.leilaoonline.com.br/lote/detalhe/19919", "2421")</f>
      </c>
      <c r="B16" s="4" t="s">
        <f>=HYPERLINK("https://www.leilaoonline.com.br/lote/detalhe/19919", "CAMINHÃO MERCEDES BENZ 912L, TOCO, ANO 1990, PLACA BJJ4082,  FR 72280, UND. DIAMANTE")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=HYPERLINK("https://www.leilaoonline.com.br/lote/detalhe/19920", "2422")</f>
      </c>
      <c r="B17" s="4" t="s">
        <f>=HYPERLINK("https://www.leilaoonline.com.br/lote/detalhe/19920", "CAMINHÃO MERCEDES BENZ 1214L, TOCO, ANO 1995, PLACA GMT4437,  FR 71275, UND. DIAMANTE")</f>
      </c>
      <c r="C17" s="4" t="inlineStr">
        <is>
          <t>Vendido</t>
        </is>
      </c>
      <c r="D17" s="4" t="inlineStr">
        <is>
          <t>81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=HYPERLINK("https://www.leilaoonline.com.br/lote/detalhe/19917", "2423")</f>
      </c>
      <c r="B18" s="4" t="s">
        <f>=HYPERLINK("https://www.leilaoonline.com.br/lote/detalhe/19917", "DOLLY USICAMP COR AZUL MCA, ( SEM DOCUMENTO ), ANO 2008, FR 98004, UND. DIAMANTE")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=HYPERLINK("https://www.leilaoonline.com.br/lote/detalhe/19915", "2424")</f>
      </c>
      <c r="B19" s="4" t="s">
        <f>=HYPERLINK("https://www.leilaoonline.com.br/lote/detalhe/19915", "DOLLY USICAMP COR AZUL MCA, ( SEM DOCUMENTO ), ANO 2008, FR 98011, UND.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=HYPERLINK("https://www.leilaoonline.com.br/lote/detalhe/19916", "2425")</f>
      </c>
      <c r="B20" s="4" t="s">
        <f>=HYPERLINK("https://www.leilaoonline.com.br/lote/detalhe/19916", "DOLLY USICAMP COR AZUL MCA, ( SEM DOCUMENTO ), ANO 2008, FR 98010, UND. DIAMANTE")</f>
      </c>
      <c r="C20" s="4" t="inlineStr">
        <is>
          <t>Vendido</t>
        </is>
      </c>
      <c r="D20" s="4" t="inlineStr">
        <is>
          <t>25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=HYPERLINK("https://www.leilaoonline.com.br/lote/detalhe/19923", "2426")</f>
      </c>
      <c r="B21" s="4" t="s">
        <f>=HYPERLINK("https://www.leilaoonline.com.br/lote/detalhe/19923", "HIDRO ROLL, SF , UND DIAMANTE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=HYPERLINK("https://www.leilaoonline.com.br/lote/detalhe/20007", "2427")</f>
      </c>
      <c r="B22" s="4" t="s">
        <f>=HYPERLINK("https://www.leilaoonline.com.br/lote/detalhe/20007", "300 EXTINTORES APROX. - UNIDADE DIAMANTE ")</f>
      </c>
      <c r="C22" s="4" t="inlineStr">
        <is>
          <t>Vendido</t>
        </is>
      </c>
      <c r="D22" s="4" t="inlineStr">
        <is>
          <t>65</t>
        </is>
      </c>
      <c r="E22" s="5" t="inlineStr">
        <is>
          <t>8.000,00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=HYPERLINK("https://www.leilaoonline.com.br/lote/detalhe/20008", "2428")</f>
      </c>
      <c r="B23" s="4" t="s">
        <f>=HYPERLINK("https://www.leilaoonline.com.br/lote/detalhe/20008", "1 CAIXA AZUL CÉLULAS DE CARGA DE CARGA - UND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=HYPERLINK("https://www.leilaoonline.com.br/lote/detalhe/20009", "2429")</f>
      </c>
      <c r="B24" s="4" t="s">
        <f>=HYPERLINK("https://www.leilaoonline.com.br/lote/detalhe/20009", "2 TELAS PROTEÇÃO - UND DIAMANTE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=HYPERLINK("https://www.leilaoonline.com.br/lote/detalhe/20010", "2430")</f>
      </c>
      <c r="B25" s="4" t="s">
        <f>=HYPERLINK("https://www.leilaoonline.com.br/lote/detalhe/20010", "MÓVEIS E UTENSÍLIOS DIVERSOS - APROX. 1 CAMINHÃO TRUCO - UND DIAMANTE ")</f>
      </c>
      <c r="C25" s="4" t="inlineStr">
        <is>
          <t>Vendido</t>
        </is>
      </c>
      <c r="D25" s="4" t="inlineStr">
        <is>
          <t>6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=HYPERLINK("https://www.leilaoonline.com.br/lote/detalhe/20011", "2431")</f>
      </c>
      <c r="B26" s="4" t="s">
        <f>=HYPERLINK("https://www.leilaoonline.com.br/lote/detalhe/20011", "FILTRO PRENSA - UND. DIAMANTE 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=HYPERLINK("https://www.leilaoonline.com.br/lote/detalhe/20012", "2432")</f>
      </c>
      <c r="B27" s="4" t="s">
        <f>=HYPERLINK("https://www.leilaoonline.com.br/lote/detalhe/20012", "9 PALETES COM DIVERSOS MATERIAIS: CORPO DE BOMBA, GABINETE TIPO GAIOLA AMARELA, REDUTOR, ROLETE, LOTE VENDIDO COMO SUCATA - UND. DIAMANTE 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3.150,00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=HYPERLINK("https://www.leilaoonline.com.br/lote/detalhe/20013", "2433")</f>
      </c>
      <c r="B28" s="4" t="s">
        <f>=HYPERLINK("https://www.leilaoonline.com.br/lote/detalhe/20013", "MATERIAIS DE CONSTRUÇÃO DIVERSOS: PIA, PORTAS, MAQUINA DE LAVAR, NOBREAK - UND DIAMANTE ")</f>
      </c>
      <c r="C28" s="4" t="inlineStr">
        <is>
          <t>Vendido</t>
        </is>
      </c>
      <c r="D28" s="4" t="inlineStr">
        <is>
          <t>8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=HYPERLINK("https://www.leilaoonline.com.br/lote/detalhe/20014", "2434")</f>
      </c>
      <c r="B29" s="4" t="s">
        <f>=HYPERLINK("https://www.leilaoonline.com.br/lote/detalhe/20014", "SUCATA MATERIAL ELÉTRICO- ELETRÔNICA DIVERSOS - INCLUINDO MÁQUINA DE SOLDA E TRANSFORMADOR PEQUENO -  UND DIAMANTE 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=HYPERLINK("https://www.leilaoonline.com.br/lote/detalhe/20015", "2435")</f>
      </c>
      <c r="B30" s="4" t="s">
        <f>=HYPERLINK("https://www.leilaoonline.com.br/lote/detalhe/20015", "SUCATA DE VÁLVULAS DIVERSAS - UND DIAMANTE 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1.950,00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=HYPERLINK("https://www.leilaoonline.com.br/lote/detalhe/19795", "3236")</f>
      </c>
      <c r="B31" s="4" t="s">
        <f>=HYPERLINK("https://www.leilaoonline.com.br/lote/detalhe/19795", "COLHEDORA JOHN DEERE, 3522 2L, ANO 2008, FR 117525- UND BARRA")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=HYPERLINK("https://www.leilaoonline.com.br/lote/detalhe/19792", "3254")</f>
      </c>
      <c r="B32" s="4" t="s">
        <f>=HYPERLINK("https://www.leilaoonline.com.br/lote/detalhe/19792", "COLHEDORA JOHN DEERE, ANO 2008, FR 101430-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=HYPERLINK("https://www.leilaoonline.com.br/lote/detalhe/19796", "3280")</f>
      </c>
      <c r="B33" s="4" t="s">
        <f>=HYPERLINK("https://www.leilaoonline.com.br/lote/detalhe/19796", "COLHEDORA JOHN DEERE, 3510, ANO 2008, FR 107496-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=HYPERLINK("https://www.leilaoonline.com.br/lote/detalhe/19806", "3384")</f>
      </c>
      <c r="B34" s="4" t="s">
        <f>=HYPERLINK("https://www.leilaoonline.com.br/lote/detalhe/19806", "PRANCHA S/R, BAIXA RANDON, PLACA EAJ9572, ANO 2010 FR 96886, UND BARRA")</f>
      </c>
      <c r="C34" s="4" t="inlineStr">
        <is>
          <t>Vendido</t>
        </is>
      </c>
      <c r="D34" s="4" t="inlineStr">
        <is>
          <t>91</t>
        </is>
      </c>
      <c r="E34" s="5" t="inlineStr">
        <is>
          <t>64.500,00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=HYPERLINK("https://www.leilaoonline.com.br/lote/detalhe/19803", "3520")</f>
      </c>
      <c r="B35" s="4" t="s">
        <f>=HYPERLINK("https://www.leilaoonline.com.br/lote/detalhe/19803", "SEMI- REBOQUE CANA PICADA, 12,50M, COR  AZUL USICAMP,  ANO 2008, PLACA EAJ8371, FR 96277, UND BARRA")</f>
      </c>
      <c r="C35" s="4" t="inlineStr">
        <is>
          <t>Vendido</t>
        </is>
      </c>
      <c r="D35" s="4" t="inlineStr">
        <is>
          <t>45</t>
        </is>
      </c>
      <c r="E35" s="5" t="inlineStr">
        <is>
          <t>24.400,00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=HYPERLINK("https://www.leilaoonline.com.br/lote/detalhe/19804", "3521")</f>
      </c>
      <c r="B36" s="4" t="s">
        <f>=HYPERLINK("https://www.leilaoonline.com.br/lote/detalhe/19804", "SEMI- REBOQUE CANA PICADA, 12,50M, COR  AZUL USICAMP,  ANO 2008, PLACA EAJ8582, FR 96299, UND BARRA")</f>
      </c>
      <c r="C36" s="4" t="inlineStr">
        <is>
          <t>Vendido</t>
        </is>
      </c>
      <c r="D36" s="4" t="inlineStr">
        <is>
          <t>41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=HYPERLINK("https://www.leilaoonline.com.br/lote/detalhe/19801", "3523")</f>
      </c>
      <c r="B37" s="4" t="s">
        <f>=HYPERLINK("https://www.leilaoonline.com.br/lote/detalhe/19801", "SEMI- REBOQUE CANA PICADA, 12,50M, AZUL USICAMP,  ANO 2008, PLACA EAJ8491, FR 96269, UND BARRA")</f>
      </c>
      <c r="C37" s="4" t="inlineStr">
        <is>
          <t>Vendido</t>
        </is>
      </c>
      <c r="D37" s="4" t="inlineStr">
        <is>
          <t>78</t>
        </is>
      </c>
      <c r="E37" s="5" t="inlineStr">
        <is>
          <t>28.750,00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=HYPERLINK("https://www.leilaoonline.com.br/lote/detalhe/19811", "3524")</f>
      </c>
      <c r="B38" s="4" t="s">
        <f>=HYPERLINK("https://www.leilaoonline.com.br/lote/detalhe/19811", "REBOQUE CP 4 EIXOS, 12,50 M, ANO 2010, PLACA EPM0351, FR 70368,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=HYPERLINK("https://www.leilaoonline.com.br/lote/detalhe/19814", "3525")</f>
      </c>
      <c r="B39" s="4" t="s">
        <f>=HYPERLINK("https://www.leilaoonline.com.br/lote/detalhe/19814", "REBOQUE CANA PICADA DIM, 12,50M , ANO 2008, PLACA EAJ8502,  FR 96260,  UND BARRA")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22.250,00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=HYPERLINK("https://www.leilaoonline.com.br/lote/detalhe/19805", "3527")</f>
      </c>
      <c r="B40" s="4" t="s">
        <f>=HYPERLINK("https://www.leilaoonline.com.br/lote/detalhe/19805", "SEMI- REBOQUE USICAMP,  12,50M, AZUL CANA INTEIRA,  ANO 2008, PLACA EAJ8524, FR 96703,  UND BARRA")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=HYPERLINK("https://www.leilaoonline.com.br/lote/detalhe/19802", "3528")</f>
      </c>
      <c r="B41" s="4" t="s">
        <f>=HYPERLINK("https://www.leilaoonline.com.br/lote/detalhe/19802", "SEMI- REBOQUE CANA PICADA, 12,50M,COR  AZUL USICAMP,  ANO 2008, PLACA EAJ8504, FR 96273, UND BARRA")</f>
      </c>
      <c r="C41" s="4" t="inlineStr">
        <is>
          <t>Vendido</t>
        </is>
      </c>
      <c r="D41" s="4" t="inlineStr">
        <is>
          <t>66</t>
        </is>
      </c>
      <c r="E41" s="5" t="inlineStr">
        <is>
          <t>24.250,00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=HYPERLINK("https://www.leilaoonline.com.br/lote/detalhe/19809", "3531")</f>
      </c>
      <c r="B42" s="4" t="s">
        <f>=HYPERLINK("https://www.leilaoonline.com.br/lote/detalhe/19809", "SEMI- REBOQUE RANDON,  12,50M,  ANO 2012, PLACA EYH5281, FR 70390,  UND BARRA")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=HYPERLINK("https://www.leilaoonline.com.br/lote/detalhe/19818", "3535")</f>
      </c>
      <c r="B43" s="4" t="s">
        <f>=HYPERLINK("https://www.leilaoonline.com.br/lote/detalhe/19818", "SEMI- REBOQUE CANA PICADA, 12,50M, AZUL , ANO 2008 PLACA EAJ8503 FR 96257, UND BARRA")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=HYPERLINK("https://www.leilaoonline.com.br/lote/detalhe/19819", "3536")</f>
      </c>
      <c r="B44" s="4" t="s">
        <f>=HYPERLINK("https://www.leilaoonline.com.br/lote/detalhe/19819", "TANQUE HORIZONTAL DE FIBRA, SR, UND BARRA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=HYPERLINK("https://www.leilaoonline.com.br/lote/detalhe/19794", "3538")</f>
      </c>
      <c r="B45" s="4" t="s">
        <f>=HYPERLINK("https://www.leilaoonline.com.br/lote/detalhe/19794", "COLHEDORA JOHN DEERE, 3522 2L, ANO 2008, FR 101433- UND BARRA")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=HYPERLINK("https://www.leilaoonline.com.br/lote/detalhe/19807", "3539")</f>
      </c>
      <c r="B46" s="4" t="s">
        <f>=HYPERLINK("https://www.leilaoonline.com.br/lote/detalhe/19807", "SUCATA DE EQUIPAMENTOS DIVERSOS, 8 PEÇAS, SF, UND BARRA ")</f>
      </c>
      <c r="C46" s="4" t="inlineStr">
        <is>
          <t>Não vendido</t>
        </is>
      </c>
      <c r="D46" s="4" t="inlineStr">
        <is>
          <t>88</t>
        </is>
      </c>
      <c r="E46" s="5" t="inlineStr">
        <is>
          <t>6.300,00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=HYPERLINK("https://www.leilaoonline.com.br/lote/detalhe/19790", "3540")</f>
      </c>
      <c r="B47" s="4" t="s">
        <f>=HYPERLINK("https://www.leilaoonline.com.br/lote/detalhe/19790", "TRATOR M. FERGUSON 7140, ANO 2010, FR93140 - UND BARRA ")</f>
      </c>
      <c r="C47" s="4" t="inlineStr">
        <is>
          <t>Vendido</t>
        </is>
      </c>
      <c r="D47" s="4" t="inlineStr">
        <is>
          <t>80</t>
        </is>
      </c>
      <c r="E47" s="5" t="inlineStr">
        <is>
          <t>60.500,00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=HYPERLINK("https://www.leilaoonline.com.br/lote/detalhe/19797", "3541")</f>
      </c>
      <c r="B48" s="4" t="s">
        <f>=HYPERLINK("https://www.leilaoonline.com.br/lote/detalhe/19797", "TRATOR CASE MAXXUM 180, 4X4, ANO 2010, FR102820, UND BARRA")</f>
      </c>
      <c r="C48" s="4" t="inlineStr">
        <is>
          <t>Vendido</t>
        </is>
      </c>
      <c r="D48" s="4" t="inlineStr">
        <is>
          <t>46</t>
        </is>
      </c>
      <c r="E48" s="5" t="inlineStr">
        <is>
          <t>31.500,00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=HYPERLINK("https://www.leilaoonline.com.br/lote/detalhe/19821", "3542")</f>
      </c>
      <c r="B49" s="4" t="s">
        <f>=HYPERLINK("https://www.leilaoonline.com.br/lote/detalhe/19821", "2 MOTOBOMBAS C/ MOTORES BUFALO  E WEG, SF , UND BARRA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=HYPERLINK("https://www.leilaoonline.com.br/lote/detalhe/19820", "3543")</f>
      </c>
      <c r="B50" s="4" t="s">
        <f>=HYPERLINK("https://www.leilaoonline.com.br/lote/detalhe/19820", "MOTO BOMBA C/ MOTOR 60 HP, C/BOMBA HG125F, SF, UND. BARRA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=HYPERLINK("https://www.leilaoonline.com.br/lote/detalhe/19816", "3544")</f>
      </c>
      <c r="B51" s="4" t="s">
        <f>=HYPERLINK("https://www.leilaoonline.com.br/lote/detalhe/19816", "SUCATAS DE VÁLVULAS E CONEXÕES , FUNIL INOX C/ CARRINHO, 2 MOTO BOMBA VOLUMASTER, PATRIM. 169130/074251, UND BARRA 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=HYPERLINK("https://www.leilaoonline.com.br/lote/detalhe/19793", "3545")</f>
      </c>
      <c r="B52" s="4" t="s">
        <f>=HYPERLINK("https://www.leilaoonline.com.br/lote/detalhe/19793", "DOLLY COR AZUL MCA, USICAMP ( SEM DOCUMENTO ), ANO 2008, FR 98008, UND. BARRA")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=HYPERLINK("https://www.leilaoonline.com.br/lote/detalhe/19822", "3546")</f>
      </c>
      <c r="B53" s="4" t="s">
        <f>=HYPERLINK("https://www.leilaoonline.com.br/lote/detalhe/19822", "GRADE ARADORA C/ 16 DISCOS, FR 103124, UND BARRA 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10.250,00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=HYPERLINK("https://www.leilaoonline.com.br/lote/detalhe/19823", "3547")</f>
      </c>
      <c r="B54" s="4" t="s">
        <f>=HYPERLINK("https://www.leilaoonline.com.br/lote/detalhe/19823", "GRADE INTERMEDIARIA C/ 16 DISCOS, FR 103144, UND BARRA ")</f>
      </c>
      <c r="C54" s="4" t="inlineStr">
        <is>
          <t>Vendido</t>
        </is>
      </c>
      <c r="D54" s="4" t="inlineStr">
        <is>
          <t>34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=HYPERLINK("https://www.leilaoonline.com.br/lote/detalhe/19798", "3548")</f>
      </c>
      <c r="B55" s="4" t="s">
        <f>=HYPERLINK("https://www.leilaoonline.com.br/lote/detalhe/19798", "CARRETA ESPARRAMADORA CALCAREO SOLLUS, ANO 2012, FR 103668, UND BARRA")</f>
      </c>
      <c r="C55" s="4" t="inlineStr">
        <is>
          <t>Vendido</t>
        </is>
      </c>
      <c r="D55" s="4" t="inlineStr">
        <is>
          <t>17</t>
        </is>
      </c>
      <c r="E55" s="5" t="inlineStr">
        <is>
          <t>3.150,00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=HYPERLINK("https://www.leilaoonline.com.br/lote/detalhe/19876", "3557")</f>
      </c>
      <c r="B56" s="4" t="s">
        <f>=HYPERLINK("https://www.leilaoonline.com.br/lote/detalhe/19876", " 6 PROJETORES DIVERSOS -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=HYPERLINK("https://www.leilaoonline.com.br/lote/detalhe/19940", "3558")</f>
      </c>
      <c r="B57" s="4" t="s">
        <f>=HYPERLINK("https://www.leilaoonline.com.br/lote/detalhe/19940", "MANGUEIRAS DE BORRACHA 12 PEÇAS, APROX. 2.500 MTS.  LOC. BARRA ")</f>
      </c>
      <c r="C57" s="4" t="inlineStr">
        <is>
          <t>Vendido</t>
        </is>
      </c>
      <c r="D57" s="4" t="inlineStr">
        <is>
          <t>36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=HYPERLINK("https://www.leilaoonline.com.br/lote/detalhe/19799", "3559")</f>
      </c>
      <c r="B58" s="4" t="s">
        <f>=HYPERLINK("https://www.leilaoonline.com.br/lote/detalhe/19799", "SEMI- REBOQUE USICAMP 12,50M, CANA INTEIRA, ANO 2008, PLACA EDH8431, FR 56328, UND BARRA")</f>
      </c>
      <c r="C58" s="4" t="inlineStr">
        <is>
          <t>Não vendido</t>
        </is>
      </c>
      <c r="D58" s="4" t="inlineStr">
        <is>
          <t>31</t>
        </is>
      </c>
      <c r="E58" s="5" t="inlineStr">
        <is>
          <t>23.400,00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=HYPERLINK("https://www.leilaoonline.com.br/lote/detalhe/19791", "3560")</f>
      </c>
      <c r="B59" s="4" t="s">
        <f>=HYPERLINK("https://www.leilaoonline.com.br/lote/detalhe/19791", "TRANSBORDO SMR 10500 10T, ANO 2008, FR 10119 -  UND BARRA")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=HYPERLINK("https://www.leilaoonline.com.br/lote/detalhe/20300", "3561")</f>
      </c>
      <c r="B60" s="4" t="s">
        <f>=HYPERLINK("https://www.leilaoonline.com.br/lote/detalhe/20300", "RENAULT CLIO - UNID. BARRA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=HYPERLINK("https://www.leilaoonline.com.br/lote/detalhe/19858", "4599")</f>
      </c>
      <c r="B61" s="4" t="s">
        <f>=HYPERLINK("https://www.leilaoonline.com.br/lote/detalhe/19858", "TRATOR DE ESTEIRA D6N, CAT, ANO 2008, S/ 74W 01230, FR58510 - BOM RETIRO ")</f>
      </c>
      <c r="C61" s="4" t="inlineStr">
        <is>
          <t>Não vendido</t>
        </is>
      </c>
      <c r="D61" s="4" t="inlineStr">
        <is>
          <t>189</t>
        </is>
      </c>
      <c r="E61" s="5" t="inlineStr">
        <is>
          <t>121.500,00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=HYPERLINK("https://www.leilaoonline.com.br/lote/detalhe/19924", "4716")</f>
      </c>
      <c r="B62" s="4" t="s">
        <f>=HYPERLINK("https://www.leilaoonline.com.br/lote/detalhe/19924", " CARROCERIA BAÚ ALUMINIO, FR65579, UND PARAÍSO")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=HYPERLINK("https://www.leilaoonline.com.br/lote/detalhe/19864", "4748")</f>
      </c>
      <c r="B63" s="4" t="s">
        <f>=HYPERLINK("https://www.leilaoonline.com.br/lote/detalhe/19864", "TRATOR VALTRA BH180, ANO 2010, FR305139 - UND PARAÍSO ")</f>
      </c>
      <c r="C63" s="4" t="inlineStr">
        <is>
          <t>Não vendido</t>
        </is>
      </c>
      <c r="D63" s="4" t="inlineStr">
        <is>
          <t>77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=HYPERLINK("https://www.leilaoonline.com.br/lote/detalhe/19914", "4777")</f>
      </c>
      <c r="B64" s="4" t="s">
        <f>=HYPERLINK("https://www.leilaoonline.com.br/lote/detalhe/19914", "TRATOR VALTRA BH 185. ANO 2007,  FR305421, UND PARAISO ")</f>
      </c>
      <c r="C64" s="4" t="inlineStr">
        <is>
          <t>Vendido</t>
        </is>
      </c>
      <c r="D64" s="4" t="inlineStr">
        <is>
          <t>72</t>
        </is>
      </c>
      <c r="E64" s="5" t="inlineStr">
        <is>
          <t>46.500,00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=HYPERLINK("https://www.leilaoonline.com.br/lote/detalhe/19909", "4792")</f>
      </c>
      <c r="B65" s="4" t="s">
        <f>=HYPERLINK("https://www.leilaoonline.com.br/lote/detalhe/19909", "CARRETA DE SERVIÇOS BAÚ, FR1907, UND PARAISO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=HYPERLINK("https://www.leilaoonline.com.br/lote/detalhe/19911", "4793")</f>
      </c>
      <c r="B66" s="4" t="s">
        <f>=HYPERLINK("https://www.leilaoonline.com.br/lote/detalhe/19911", "CARRETINHA DE SERVIÇOS DIVERSOS AZUL, FR 1954, UND PARAISO ")</f>
      </c>
      <c r="C66" s="4" t="inlineStr">
        <is>
          <t>Vendido</t>
        </is>
      </c>
      <c r="D66" s="4" t="inlineStr">
        <is>
          <t>23</t>
        </is>
      </c>
      <c r="E66" s="5" t="inlineStr">
        <is>
          <t>4.200,00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=HYPERLINK("https://www.leilaoonline.com.br/lote/detalhe/19908", "4794")</f>
      </c>
      <c r="B67" s="4" t="s">
        <f>=HYPERLINK("https://www.leilaoonline.com.br/lote/detalhe/19908", "CARRETA DE TORTA DBM SUCATEADA FROTA TONON 1400, FR 1400, UND PARAISO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=HYPERLINK("https://www.leilaoonline.com.br/lote/detalhe/19910", "4795")</f>
      </c>
      <c r="B68" s="4" t="s">
        <f>=HYPERLINK("https://www.leilaoonline.com.br/lote/detalhe/19910", "CARRETA TANQUE DE APROX. 5 MIL LTS, SEM DOCUMENTO, FR 1909, UND PARAISO 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=HYPERLINK("https://www.leilaoonline.com.br/lote/detalhe/19941", "4796")</f>
      </c>
      <c r="B69" s="4" t="s">
        <f>=HYPERLINK("https://www.leilaoonline.com.br/lote/detalhe/19941", "SUCATA DE TUBOS DE INOX E TUBOS DE FERRO, SF, UND. PARAISO  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1.959,00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=HYPERLINK("https://www.leilaoonline.com.br/lote/detalhe/19905", "5587")</f>
      </c>
      <c r="B70" s="4" t="s">
        <f>=HYPERLINK("https://www.leilaoonline.com.br/lote/detalhe/19905", "TRATOR CASE MAXXUM 180, FR397 - UND SANTA CANDIDA ")</f>
      </c>
      <c r="C70" s="4" t="inlineStr">
        <is>
          <t>Não vendido</t>
        </is>
      </c>
      <c r="D70" s="4" t="inlineStr">
        <is>
          <t>79</t>
        </is>
      </c>
      <c r="E70" s="5" t="inlineStr">
        <is>
          <t>27.000,00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=HYPERLINK("https://www.leilaoonline.com.br/lote/detalhe/19907", "5618")</f>
      </c>
      <c r="B71" s="4" t="s">
        <f>=HYPERLINK("https://www.leilaoonline.com.br/lote/detalhe/19907", "4 TANQUES DE IMPLEMENTO JACTO, HERBICAT+TANQUE CILINDRICO BRANCO HORIZONTAL, SF , UND SANTA CANDIDA 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4.300,00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=HYPERLINK("https://www.leilaoonline.com.br/lote/detalhe/19859", "5641")</f>
      </c>
      <c r="B72" s="4" t="s">
        <f>=HYPERLINK("https://www.leilaoonline.com.br/lote/detalhe/19859", "TRATOR JOHN DEERE, ANO 1997, C/ GUINCHO HIDRÁULICO, FR400025 - UND SANTA CANDIDA ")</f>
      </c>
      <c r="C72" s="4" t="inlineStr">
        <is>
          <t>Vendido</t>
        </is>
      </c>
      <c r="D72" s="4" t="inlineStr">
        <is>
          <t>32</t>
        </is>
      </c>
      <c r="E72" s="5" t="inlineStr">
        <is>
          <t>28.500,00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=HYPERLINK("https://www.leilaoonline.com.br/lote/detalhe/19904", "5642")</f>
      </c>
      <c r="B73" s="4" t="s">
        <f>=HYPERLINK("https://www.leilaoonline.com.br/lote/detalhe/19904", "ELEVADOR VEICULAR M.R. RIBEIRO, PATRIMONIO 241197, UND SANTA CANDIDA 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=HYPERLINK("https://www.leilaoonline.com.br/lote/detalhe/19906", "5643")</f>
      </c>
      <c r="B74" s="4" t="s">
        <f>=HYPERLINK("https://www.leilaoonline.com.br/lote/detalhe/19906", "TRATOR M. FERGUSON 290, ANO 1984, C/ CARRETA SERVIÇOS GERAIS, FR1933/19811 - UND SANTA CANDIDA ")</f>
      </c>
      <c r="C74" s="4" t="inlineStr">
        <is>
          <t>Vendido</t>
        </is>
      </c>
      <c r="D74" s="4" t="inlineStr">
        <is>
          <t>37</t>
        </is>
      </c>
      <c r="E74" s="5" t="inlineStr">
        <is>
          <t>17.500,00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=HYPERLINK("https://www.leilaoonline.com.br/lote/detalhe/19903", "5644")</f>
      </c>
      <c r="B75" s="4" t="s">
        <f>=HYPERLINK("https://www.leilaoonline.com.br/lote/detalhe/19903", "TRANSBORDO SANTAL, 10T , FR 20215,  UND. SANTA CANDIDA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2.650,00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=HYPERLINK("https://www.leilaoonline.com.br/lote/detalhe/19894", "5645")</f>
      </c>
      <c r="B76" s="4" t="s">
        <f>=HYPERLINK("https://www.leilaoonline.com.br/lote/detalhe/19894", "TRANSBORDO ATA 8TM,  FR 650307,  UND. SANTA CANDIDA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=HYPERLINK("https://www.leilaoonline.com.br/lote/detalhe/19893", "5646")</f>
      </c>
      <c r="B77" s="4" t="s">
        <f>=HYPERLINK("https://www.leilaoonline.com.br/lote/detalhe/19893", "TRANSBORDO ATA 8TM,  FR 650277, UND. SANTA CANDIDA ")</f>
      </c>
      <c r="C77" s="4" t="inlineStr">
        <is>
          <t>Não vendido</t>
        </is>
      </c>
      <c r="D77" s="4" t="inlineStr">
        <is>
          <t>12</t>
        </is>
      </c>
      <c r="E77" s="5" t="inlineStr">
        <is>
          <t>3.900,00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=HYPERLINK("https://www.leilaoonline.com.br/lote/detalhe/19892", "5647")</f>
      </c>
      <c r="B78" s="4" t="s">
        <f>=HYPERLINK("https://www.leilaoonline.com.br/lote/detalhe/19892", "TRANSBORDO ATA 8TM,  FR 650250, UND. SANTA CANDIDA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3.400,00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=HYPERLINK("https://www.leilaoonline.com.br/lote/detalhe/19902", "5648")</f>
      </c>
      <c r="B79" s="4" t="s">
        <f>=HYPERLINK("https://www.leilaoonline.com.br/lote/detalhe/19902", "TRANSBORDO SANTAL,  10T , FR 20214, UND. SANTA CANDIDA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1.650,00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=HYPERLINK("https://www.leilaoonline.com.br/lote/detalhe/19895", "5649")</f>
      </c>
      <c r="B80" s="4" t="s">
        <f>=HYPERLINK("https://www.leilaoonline.com.br/lote/detalhe/19895", "TRANSBORDO CIVEMASA, 10T , FR 650796, UND. SANTA CANDIDA 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3.150,00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=HYPERLINK("https://www.leilaoonline.com.br/lote/detalhe/19891", "5650")</f>
      </c>
      <c r="B81" s="4" t="s">
        <f>=HYPERLINK("https://www.leilaoonline.com.br/lote/detalhe/19891", "TRANSBORDO ATA 8TM,  FR 650404, UND. SANTA CANDIDA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3.400,00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=HYPERLINK("https://www.leilaoonline.com.br/lote/detalhe/19890", "5651")</f>
      </c>
      <c r="B82" s="4" t="s">
        <f>=HYPERLINK("https://www.leilaoonline.com.br/lote/detalhe/19890", "TRANSBORDO ATA 8TM,  FR 650302, UND. SANTA CANDIDA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=HYPERLINK("https://www.leilaoonline.com.br/lote/detalhe/19889", "5652")</f>
      </c>
      <c r="B83" s="4" t="s">
        <f>=HYPERLINK("https://www.leilaoonline.com.br/lote/detalhe/19889", "TRANSBORDO ATA 8TM,  FR 650412, UND. SANTA CANDIDA ")</f>
      </c>
      <c r="C83" s="4" t="inlineStr">
        <is>
          <t>Vendido</t>
        </is>
      </c>
      <c r="D83" s="4" t="inlineStr">
        <is>
          <t>22</t>
        </is>
      </c>
      <c r="E83" s="5" t="inlineStr">
        <is>
          <t>7.650,00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=HYPERLINK("https://www.leilaoonline.com.br/lote/detalhe/19888", "5653")</f>
      </c>
      <c r="B84" s="4" t="s">
        <f>=HYPERLINK("https://www.leilaoonline.com.br/lote/detalhe/19888", "TRANSBORDO ATA 8TM,  FR 650242, UND. SANTA CANDIDA 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4.150,00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=HYPERLINK("https://www.leilaoonline.com.br/lote/detalhe/19896", "5654")</f>
      </c>
      <c r="B85" s="4" t="s">
        <f>=HYPERLINK("https://www.leilaoonline.com.br/lote/detalhe/19896", "TRANSBORDO CIVEMASA, 10T , FR 650791, UND. SANTA CANDIDA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=HYPERLINK("https://www.leilaoonline.com.br/lote/detalhe/19887", "5655")</f>
      </c>
      <c r="B86" s="4" t="s">
        <f>=HYPERLINK("https://www.leilaoonline.com.br/lote/detalhe/19887", "TRANSBORDO ATA 8TM,  FR 655023, UND. SANTA CANDIDA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=HYPERLINK("https://www.leilaoonline.com.br/lote/detalhe/19879", "5656")</f>
      </c>
      <c r="B87" s="4" t="s">
        <f>=HYPERLINK("https://www.leilaoonline.com.br/lote/detalhe/19879", "TRANSBORDO SANTAL, FR 650196, UND SANTA CANDIDA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6.400,00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=HYPERLINK("https://www.leilaoonline.com.br/lote/detalhe/19886", "5657")</f>
      </c>
      <c r="B88" s="4" t="s">
        <f>=HYPERLINK("https://www.leilaoonline.com.br/lote/detalhe/19886", "TRANSBORDO ATA 8TM,  FR 655117, UND. SANTA CANDIDA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=HYPERLINK("https://www.leilaoonline.com.br/lote/detalhe/19878", "5658")</f>
      </c>
      <c r="B89" s="4" t="s">
        <f>=HYPERLINK("https://www.leilaoonline.com.br/lote/detalhe/19878", "TRANSBORDO SANTAL,  FR 655114, UND. SANTA CANDIDA 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4.400,00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=HYPERLINK("https://www.leilaoonline.com.br/lote/detalhe/19897", "5659")</f>
      </c>
      <c r="B90" s="4" t="s">
        <f>=HYPERLINK("https://www.leilaoonline.com.br/lote/detalhe/19897", "TRANSBORDO CIVEMASA,  10T , FR 650501, UND. SANTA CANDIDA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7.150,00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=HYPERLINK("https://www.leilaoonline.com.br/lote/detalhe/19885", "5660")</f>
      </c>
      <c r="B91" s="4" t="s">
        <f>=HYPERLINK("https://www.leilaoonline.com.br/lote/detalhe/19885", "TRANSBORDO ATA, 8T , FR 650390, UND SANTA CANDIDA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=HYPERLINK("https://www.leilaoonline.com.br/lote/detalhe/19877", "5661")</f>
      </c>
      <c r="B92" s="4" t="s">
        <f>=HYPERLINK("https://www.leilaoonline.com.br/lote/detalhe/19877", "TRANSBORDO ATA 8TM,  FR 650030, UND. SANTA CANDIDA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4.150,00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=HYPERLINK("https://www.leilaoonline.com.br/lote/detalhe/19901", "5662")</f>
      </c>
      <c r="B93" s="4" t="s">
        <f>=HYPERLINK("https://www.leilaoonline.com.br/lote/detalhe/19901", "TRANSBORDO CIVEMASA,  10T , FR 650544, UND. SANTA CANDIDA 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=HYPERLINK("https://www.leilaoonline.com.br/lote/detalhe/19875", "5663")</f>
      </c>
      <c r="B94" s="4" t="s">
        <f>=HYPERLINK("https://www.leilaoonline.com.br/lote/detalhe/19875", "TRANSBORDO ATA 8T, FR 650129, UND. SANTA CANDIDA 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4.150,00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=HYPERLINK("https://www.leilaoonline.com.br/lote/detalhe/19900", "5664")</f>
      </c>
      <c r="B95" s="4" t="s">
        <f>=HYPERLINK("https://www.leilaoonline.com.br/lote/detalhe/19900", "TRANSBORDO CIVEMASA, 10T, FR 650536, UND. SANTA CANDIDA ")</f>
      </c>
      <c r="C95" s="4" t="inlineStr">
        <is>
          <t>Não vendido</t>
        </is>
      </c>
      <c r="D95" s="4" t="inlineStr">
        <is>
          <t>14</t>
        </is>
      </c>
      <c r="E95" s="5" t="inlineStr">
        <is>
          <t>4.400,00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=HYPERLINK("https://www.leilaoonline.com.br/lote/detalhe/19899", "5665")</f>
      </c>
      <c r="B96" s="4" t="s">
        <f>=HYPERLINK("https://www.leilaoonline.com.br/lote/detalhe/19899", "TRANSBORDO ATA, 8 T , FR 650234,, UND. SANTA CANDIDA ")</f>
      </c>
      <c r="C96" s="4" t="inlineStr">
        <is>
          <t>Não vendido</t>
        </is>
      </c>
      <c r="D96" s="4" t="inlineStr">
        <is>
          <t>19</t>
        </is>
      </c>
      <c r="E96" s="5" t="inlineStr">
        <is>
          <t>5.650,00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=HYPERLINK("https://www.leilaoonline.com.br/lote/detalhe/19898", "5666")</f>
      </c>
      <c r="B97" s="4" t="s">
        <f>=HYPERLINK("https://www.leilaoonline.com.br/lote/detalhe/19898", "TRANSBORDO CIVEMASA, FR 650722, , UND. SANTA CANDIDA ")</f>
      </c>
      <c r="C97" s="4" t="inlineStr">
        <is>
          <t>Vendido</t>
        </is>
      </c>
      <c r="D97" s="4" t="inlineStr">
        <is>
          <t>24</t>
        </is>
      </c>
      <c r="E97" s="5" t="inlineStr">
        <is>
          <t>8.150,00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=HYPERLINK("https://www.leilaoonline.com.br/lote/detalhe/19880", "5667")</f>
      </c>
      <c r="B98" s="4" t="s">
        <f>=HYPERLINK("https://www.leilaoonline.com.br/lote/detalhe/19880", "TRANSBORDO CIVEMASA, FR 650793, UND SANTA CANDIDA ")</f>
      </c>
      <c r="C98" s="4" t="inlineStr">
        <is>
          <t>Vendido</t>
        </is>
      </c>
      <c r="D98" s="4" t="inlineStr">
        <is>
          <t>31</t>
        </is>
      </c>
      <c r="E98" s="5" t="inlineStr">
        <is>
          <t>8.900,00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=HYPERLINK("https://www.leilaoonline.com.br/lote/detalhe/19881", "5668")</f>
      </c>
      <c r="B99" s="4" t="s">
        <f>=HYPERLINK("https://www.leilaoonline.com.br/lote/detalhe/19881", "TRANSBORDO SANTAL 10T, FR 655122, UND SANTA CANDIDA ")</f>
      </c>
      <c r="C99" s="4" t="inlineStr">
        <is>
          <t>Não vendido</t>
        </is>
      </c>
      <c r="D99" s="4" t="inlineStr">
        <is>
          <t>19</t>
        </is>
      </c>
      <c r="E99" s="5" t="inlineStr">
        <is>
          <t>5.650,00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=HYPERLINK("https://www.leilaoonline.com.br/lote/detalhe/19884", "5669")</f>
      </c>
      <c r="B100" s="4" t="s">
        <f>=HYPERLINK("https://www.leilaoonline.com.br/lote/detalhe/19884", "DIVERSOS EQUIPAMENTOS DA FABRICA DE ADUBO: TANQUE, PERIFÉRICO, TANQUES VERDE C/ TUBULAÇÃO ATIVA , DESMONTAGEM POR CONTA DO COMPRADOR , UND SANTA CANDIDA ")</f>
      </c>
      <c r="C100" s="4" t="inlineStr">
        <is>
          <t>Não vendido</t>
        </is>
      </c>
      <c r="D100" s="4" t="inlineStr">
        <is>
          <t>128</t>
        </is>
      </c>
      <c r="E100" s="5" t="inlineStr">
        <is>
          <t>58.000,00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=HYPERLINK("https://www.leilaoonline.com.br/lote/detalhe/19883", "5670")</f>
      </c>
      <c r="B101" s="4" t="s">
        <f>=HYPERLINK("https://www.leilaoonline.com.br/lote/detalhe/19883", "1 TORRE DE RESFRIAMENTO, SF , UND SANTA CANDIDA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=HYPERLINK("https://www.leilaoonline.com.br/lote/detalhe/19973", "5671")</f>
      </c>
      <c r="B102" s="4" t="s">
        <f>=HYPERLINK("https://www.leilaoonline.com.br/lote/detalhe/19973", "7 BOTIJÕES DE GÁS VAZIO - 9 K APROX. UND SANTA CANDIDA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=HYPERLINK("https://www.leilaoonline.com.br/lote/detalhe/19947", "8000")</f>
      </c>
      <c r="B103" s="4" t="s">
        <f>=HYPERLINK("https://www.leilaoonline.com.br/lote/detalhe/19947", "2 TRANSFORMADORES  750KVA ANO 1978 - 3 FASES - SUPERKAVEÁ - SÉRIE 787672 / 787673 - RAÍZEN RIBEIRÃO PRETO")</f>
      </c>
      <c r="C103" s="4" t="inlineStr">
        <is>
          <t>Não vendido</t>
        </is>
      </c>
      <c r="D103" s="4" t="inlineStr">
        <is>
          <t>67</t>
        </is>
      </c>
      <c r="E103" s="5" t="inlineStr">
        <is>
          <t>17.500,00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=HYPERLINK("https://www.leilaoonline.com.br/lote/detalhe/19974", "8001")</f>
      </c>
      <c r="B104" s="4" t="s">
        <f>=HYPERLINK("https://www.leilaoonline.com.br/lote/detalhe/19974", "IMPRESSORA HP LASERJET 4350 DTN - MOD Q5409A - Nº SÉRIE BRRXT02686 - UND MARINGA")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=HYPERLINK("https://www.leilaoonline.com.br/lote/detalhe/19975", "8002")</f>
      </c>
      <c r="B105" s="4" t="s">
        <f>=HYPERLINK("https://www.leilaoonline.com.br/lote/detalhe/19975", "IMPRESSORA HP LASERJET 4350 DTN - MOD Q5409A - Nº SÉRIE BRBXD00608 - UND MARINGÁ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=HYPERLINK("https://www.leilaoonline.com.br/lote/detalhe/19976", "8003")</f>
      </c>
      <c r="B106" s="4" t="s">
        <f>=HYPERLINK("https://www.leilaoonline.com.br/lote/detalhe/19976", "IMPRESSORA HP LASERJET P3015 - MOD CE528A - Nº SÉRIE BRCSG3D057 - UND MARINGÁ 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=HYPERLINK("https://www.leilaoonline.com.br/lote/detalhe/19977", "8004")</f>
      </c>
      <c r="B107" s="4" t="s">
        <f>=HYPERLINK("https://www.leilaoonline.com.br/lote/detalhe/19977", "IMPRESSORA HP LASERJET P4015n - MOD CB509A - Nº SÉRIE BRDSG3D057 - UND MARINGÁ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=HYPERLINK("https://www.leilaoonline.com.br/lote/detalhe/19978", "8005")</f>
      </c>
      <c r="B108" s="4" t="s">
        <f>=HYPERLINK("https://www.leilaoonline.com.br/lote/detalhe/19978", "IMPRESSORA ZEBRA ZT230 - MOD ZT230 - Nº SÉRIE 52J133000593 - UND MARINGÁ 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1.150,00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=HYPERLINK("https://www.leilaoonline.com.br/lote/detalhe/19979", "8006")</f>
      </c>
      <c r="B109" s="4" t="s">
        <f>=HYPERLINK("https://www.leilaoonline.com.br/lote/detalhe/19979", "IMPRESSORA ZEBRA ZT230 - MOD ZT230 - Nº SÉRIE 52J133600657 - UND MARINGÁ 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1.200,00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=HYPERLINK("https://www.leilaoonline.com.br/lote/detalhe/19981", "8007")</f>
      </c>
      <c r="B110" s="4" t="s">
        <f>=HYPERLINK("https://www.leilaoonline.com.br/lote/detalhe/19981", "IMPRESSORA MATRICIAL -  EPSON MOD FX2180 - P920B - N SÉRIE A34M097176 - UND BETIM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=HYPERLINK("https://www.leilaoonline.com.br/lote/detalhe/19982", "8008")</f>
      </c>
      <c r="B111" s="4" t="s">
        <f>=HYPERLINK("https://www.leilaoonline.com.br/lote/detalhe/19982", "IMPRESSORA HP LASER JET  - MOD P3015 - Nº SÉRIE BRBHB2P70J - UND BETIM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=HYPERLINK("https://www.leilaoonline.com.br/lote/detalhe/19983", "8009")</f>
      </c>
      <c r="B112" s="4" t="s">
        <f>=HYPERLINK("https://www.leilaoonline.com.br/lote/detalhe/19983", "IMPRESSORA HP LASER JET ENTERPRISE - MOD M605 - Nº SÉRIE BRDSJ8Y1L3 - UND BETIM")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=HYPERLINK("https://www.leilaoonline.com.br/lote/detalhe/19980", "8010")</f>
      </c>
      <c r="B113" s="4" t="s">
        <f>=HYPERLINK("https://www.leilaoonline.com.br/lote/detalhe/19980", "IMPRESSORA LASERJET PRO - MOD M402DN - Nº SÉRIE BRBSHD41LN - UND BETIM")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=HYPERLINK("https://www.leilaoonline.com.br/lote/detalhe/19984", "8011")</f>
      </c>
      <c r="B114" s="4" t="s">
        <f>=HYPERLINK("https://www.leilaoonline.com.br/lote/detalhe/19984", "4 IMPRESSORAS HP LASER JET ENTERPRISE - MOD M506 - Nº SÉRIE  BRBSHCY4S8 - BRBSJD0C2W - BRBSJD0C2T - BRBSJB0C2X - UND BETIM")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=HYPERLINK("https://www.leilaoonline.com.br/lote/detalhe/19985", "8012")</f>
      </c>
      <c r="B115" s="4" t="s">
        <f>=HYPERLINK("https://www.leilaoonline.com.br/lote/detalhe/19985", "IMPRESSORA HP LASER JET - MOD P3005x - Nº SÉRIE BRDS83L02D  - UND BETIM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=HYPERLINK("https://www.leilaoonline.com.br/lote/detalhe/19986", "8013")</f>
      </c>
      <c r="B116" s="4" t="s">
        <f>=HYPERLINK("https://www.leilaoonline.com.br/lote/detalhe/19986", "2 IMPRESSORAS LASERJET 600 HP - MOD M602 - Nº SÉRIE  BRBSFBRWM0 - BRBSFBRWM2 - UND BETIM 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=HYPERLINK("https://www.leilaoonline.com.br/lote/detalhe/19987", "8014")</f>
      </c>
      <c r="B117" s="4" t="s">
        <f>=HYPERLINK("https://www.leilaoonline.com.br/lote/detalhe/19987", "IMPRESSORA HP LASERJET - MOD P4015n (CB509A) - Nº SÉRIE BRDY918038 - UND FLORIANÓPOLIS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=HYPERLINK("https://www.leilaoonline.com.br/lote/detalhe/19988", "8015")</f>
      </c>
      <c r="B118" s="4" t="s">
        <f>=HYPERLINK("https://www.leilaoonline.com.br/lote/detalhe/19988", "IMPRESSORA HP LASER JET - MOD P3005x  (Q7816A) - Nº SÉRIE BRDS7DP007 - UND FLORIANÓPOLIS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=HYPERLINK("https://www.leilaoonline.com.br/lote/detalhe/19676", "13040")</f>
      </c>
      <c r="B119" s="4" t="s">
        <f>=HYPERLINK("https://www.leilaoonline.com.br/lote/detalhe/19676", "2 CAPOTAS DE VW/SAVEIRO, S/FR, UND ZANIN")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=HYPERLINK("https://www.leilaoonline.com.br/lote/detalhe/19690", "20011")</f>
      </c>
      <c r="B120" s="4" t="s">
        <f>=HYPERLINK("https://www.leilaoonline.com.br/lote/detalhe/19690", "145 PLACAS DE FILTER PLATES, POLIPROPILENO, S/FR, UND COSTA PINTO")</f>
      </c>
      <c r="C120" s="4" t="inlineStr">
        <is>
          <t>Vendido</t>
        </is>
      </c>
      <c r="D120" s="4" t="inlineStr">
        <is>
          <t>44</t>
        </is>
      </c>
      <c r="E120" s="5" t="inlineStr">
        <is>
          <t>8.450,00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=HYPERLINK("https://www.leilaoonline.com.br/lote/detalhe/19689", "20012")</f>
      </c>
      <c r="B121" s="4" t="s">
        <f>=HYPERLINK("https://www.leilaoonline.com.br/lote/detalhe/19689", " 195 - TELA FILTR PREN, S/FR, UND COSTA PINTO")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1.300,00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=HYPERLINK("https://www.leilaoonline.com.br/lote/detalhe/19677", "20013")</f>
      </c>
      <c r="B122" s="4" t="s">
        <f>=HYPERLINK("https://www.leilaoonline.com.br/lote/detalhe/19677", " 2 - JUNTA EXP CR FL 42" 305MM, S/FR, UND COSTA PINTO")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=HYPERLINK("https://www.leilaoonline.com.br/lote/detalhe/19678", "20014")</f>
      </c>
      <c r="B123" s="4" t="s">
        <f>=HYPERLINK("https://www.leilaoonline.com.br/lote/detalhe/19678", " 30 - RETENTOR TURCON T05HM, S/FR, UND COSTA PINTO")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=HYPERLINK("https://www.leilaoonline.com.br/lote/detalhe/19679", "20015")</f>
      </c>
      <c r="B124" s="4" t="s">
        <f>=HYPERLINK("https://www.leilaoonline.com.br/lote/detalhe/19679", " 19 - ELEMENTO FILTR IND TELA, S/FR, UND COSTA PINTO")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=HYPERLINK("https://www.leilaoonline.com.br/lote/detalhe/19835", "20018")</f>
      </c>
      <c r="B125" s="4" t="s">
        <f>=HYPERLINK("https://www.leilaoonline.com.br/lote/detalhe/19835", "TANQUE DE AÇO VERTICAL, CAP. 20.000 L, APROX. 2,00 X 6,00 M, AP. 4 TON. S/F , UND COSTA PINTO 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8.900,00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=HYPERLINK("https://www.leilaoonline.com.br/lote/detalhe/19836", "20019")</f>
      </c>
      <c r="B126" s="4" t="s">
        <f>=HYPERLINK("https://www.leilaoonline.com.br/lote/detalhe/19836", "TANQUE DE AÇO VERTICAL, CAP. 8.000L , S/F , UND COSTA PINTO ")</f>
      </c>
      <c r="C126" s="4" t="inlineStr">
        <is>
          <t>Não vendido</t>
        </is>
      </c>
      <c r="D126" s="4" t="inlineStr">
        <is>
          <t>26</t>
        </is>
      </c>
      <c r="E126" s="5" t="inlineStr">
        <is>
          <t>6.200,00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=HYPERLINK("https://www.leilaoonline.com.br/lote/detalhe/19837", "20020")</f>
      </c>
      <c r="B127" s="4" t="s">
        <f>=HYPERLINK("https://www.leilaoonline.com.br/lote/detalhe/19837", "4 CONEXÕES C/ TUBULAÇÃO DE FIBRA E CAIXA DE BORRACHA PRETA, + SUCATA DE TUBOS DE FIBRA , S/F , UND COSTA PINTO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=HYPERLINK("https://www.leilaoonline.com.br/lote/detalhe/19838", "20021")</f>
      </c>
      <c r="B128" s="4" t="s">
        <f>=HYPERLINK("https://www.leilaoonline.com.br/lote/detalhe/19838", "TRATOR VALMET 1780, ANO 2005, FR50887 - UND COSTA PINTO ")</f>
      </c>
      <c r="C128" s="4" t="inlineStr">
        <is>
          <t>Não vendido</t>
        </is>
      </c>
      <c r="D128" s="4" t="inlineStr">
        <is>
          <t>73</t>
        </is>
      </c>
      <c r="E128" s="5" t="inlineStr">
        <is>
          <t>31.000,00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=HYPERLINK("https://www.leilaoonline.com.br/lote/detalhe/19839", "20022")</f>
      </c>
      <c r="B129" s="4" t="s">
        <f>=HYPERLINK("https://www.leilaoonline.com.br/lote/detalhe/19839", "TRATOR VALMET 887-S, C/ CARREGADEIRA E IMPLEMENTO,  ANO 1996, FR 58555, PATR. 50.247 - UND COSTA PINTO ")</f>
      </c>
      <c r="C129" s="4" t="inlineStr">
        <is>
          <t>Não vendido</t>
        </is>
      </c>
      <c r="D129" s="4" t="inlineStr">
        <is>
          <t>99</t>
        </is>
      </c>
      <c r="E129" s="5" t="inlineStr">
        <is>
          <t>37.000,00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=HYPERLINK("https://www.leilaoonline.com.br/lote/detalhe/19840", "20023")</f>
      </c>
      <c r="B130" s="4" t="s">
        <f>=HYPERLINK("https://www.leilaoonline.com.br/lote/detalhe/19840", "SUCATA BORRACHA , APROX. 6 ROLOS, S/F , UND COSTA PINTO ")</f>
      </c>
      <c r="C130" s="4" t="inlineStr">
        <is>
          <t>Não vendido</t>
        </is>
      </c>
      <c r="D130" s="4" t="inlineStr">
        <is>
          <t>19</t>
        </is>
      </c>
      <c r="E130" s="5" t="inlineStr">
        <is>
          <t>1.050,00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=HYPERLINK("https://www.leilaoonline.com.br/lote/detalhe/19841", "20024")</f>
      </c>
      <c r="B131" s="4" t="s">
        <f>=HYPERLINK("https://www.leilaoonline.com.br/lote/detalhe/19841", "SUCATA DE LONA DE FILTRO, APROX. 200KG , SF, UND COSTA PINTO ")</f>
      </c>
      <c r="C131" s="4" t="inlineStr">
        <is>
          <t>Vendido</t>
        </is>
      </c>
      <c r="D131" s="4" t="inlineStr">
        <is>
          <t>13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=HYPERLINK("https://www.leilaoonline.com.br/lote/detalhe/19842", "20025")</f>
      </c>
      <c r="B132" s="4" t="s">
        <f>=HYPERLINK("https://www.leilaoonline.com.br/lote/detalhe/19842", "5 CONJUNTOS DE TUBOS APROX. 3 TON., E 2 RADIADORES 7 PEÇAS , SF, LOC. COSTA PINTO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4.450,00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=HYPERLINK("https://www.leilaoonline.com.br/lote/detalhe/19843", "20026")</f>
      </c>
      <c r="B133" s="4" t="s">
        <f>=HYPERLINK("https://www.leilaoonline.com.br/lote/detalhe/19843", "SUCATA ELÉTRICA EM GERAL, INCLUINDO 2 MOTO BOMBAS, SUCATA DE MAQUINA ELETRICA E UM TRANSFORMADOR PATRIMONIO 206653, UND COSTA PINTO ")</f>
      </c>
      <c r="C133" s="4" t="inlineStr">
        <is>
          <t>Vendido</t>
        </is>
      </c>
      <c r="D133" s="4" t="inlineStr">
        <is>
          <t>22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=HYPERLINK("https://www.leilaoonline.com.br/lote/detalhe/19832", "20027")</f>
      </c>
      <c r="B134" s="4" t="s">
        <f>=HYPERLINK("https://www.leilaoonline.com.br/lote/detalhe/19832", "8 REDUTORES DIVERSOS, PATRIMONIO 55363, S/F,  UND COSTA PINTO")</f>
      </c>
      <c r="C134" s="4" t="inlineStr">
        <is>
          <t>Não vendido</t>
        </is>
      </c>
      <c r="D134" s="4" t="inlineStr">
        <is>
          <t>31</t>
        </is>
      </c>
      <c r="E134" s="5" t="inlineStr">
        <is>
          <t>17.250,00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=HYPERLINK("https://www.leilaoonline.com.br/lote/detalhe/19834", "20028")</f>
      </c>
      <c r="B135" s="4" t="s">
        <f>=HYPERLINK("https://www.leilaoonline.com.br/lote/detalhe/19834", "APROX. 20 PEÇAS DE SUCATA DE BOMBAS E COMPONENTES DIVERSOS, PATRI. 56172, S/F, UND COSTA PINTO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=HYPERLINK("https://www.leilaoonline.com.br/lote/detalhe/19825", "20029")</f>
      </c>
      <c r="B136" s="4" t="s">
        <f>=HYPERLINK("https://www.leilaoonline.com.br/lote/detalhe/19825", "GRADE PESADA COM 11 DISCOS, COR AMARELO, ANO 1999, FR 57011, UND COSTA PINTO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11.500,00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=HYPERLINK("https://www.leilaoonline.com.br/lote/detalhe/19826", "20030")</f>
      </c>
      <c r="B137" s="4" t="s">
        <f>=HYPERLINK("https://www.leilaoonline.com.br/lote/detalhe/19826", "GRADE PESADA COM 12 DISCOS, COR AMARELO, ANO 2005, FR 57232, UND. COSTA PINTO ")</f>
      </c>
      <c r="C137" s="4" t="inlineStr">
        <is>
          <t>Vendido</t>
        </is>
      </c>
      <c r="D137" s="4" t="inlineStr">
        <is>
          <t>43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=HYPERLINK("https://www.leilaoonline.com.br/lote/detalhe/19824", "20031")</f>
      </c>
      <c r="B138" s="4" t="s">
        <f>=HYPERLINK("https://www.leilaoonline.com.br/lote/detalhe/19824", "GRADE BALDAN MODELO NVCR NIVELADOR, ANO 2002, FR 57314, UND COSTA PINTO ")</f>
      </c>
      <c r="C138" s="4" t="inlineStr">
        <is>
          <t>Não vendido</t>
        </is>
      </c>
      <c r="D138" s="4" t="inlineStr">
        <is>
          <t>49</t>
        </is>
      </c>
      <c r="E138" s="5" t="inlineStr">
        <is>
          <t>14.400,00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=HYPERLINK("https://www.leilaoonline.com.br/lote/detalhe/19828", "20036")</f>
      </c>
      <c r="B139" s="4" t="s">
        <f>=HYPERLINK("https://www.leilaoonline.com.br/lote/detalhe/19828", "REBOQUE ANTONINI 7,60M CANA INTEIRA, ANO 1991, PLACA CQZ7817, FR 56116, UND COSTA PINTO ")</f>
      </c>
      <c r="C139" s="4" t="inlineStr">
        <is>
          <t>Vendido</t>
        </is>
      </c>
      <c r="D139" s="4" t="inlineStr">
        <is>
          <t>26</t>
        </is>
      </c>
      <c r="E139" s="5" t="inlineStr">
        <is>
          <t>8.150,00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=HYPERLINK("https://www.leilaoonline.com.br/lote/detalhe/19827", "20037")</f>
      </c>
      <c r="B140" s="4" t="s">
        <f>=HYPERLINK("https://www.leilaoonline.com.br/lote/detalhe/19827", "GRADE PESADA COM 22 DISCOS COR CINZA, ANO 1999, FR 57005, UND COSTA PINTO ")</f>
      </c>
      <c r="C140" s="4" t="inlineStr">
        <is>
          <t>Vendido</t>
        </is>
      </c>
      <c r="D140" s="4" t="inlineStr">
        <is>
          <t>31</t>
        </is>
      </c>
      <c r="E140" s="5" t="inlineStr">
        <is>
          <t>9.250,00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=HYPERLINK("https://www.leilaoonline.com.br/lote/detalhe/19845", "20038")</f>
      </c>
      <c r="B141" s="4" t="s">
        <f>=HYPERLINK("https://www.leilaoonline.com.br/lote/detalhe/19845", "2 DOLLYS, FR 56898, FR 56922, UND COSTA PINTO 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3.550,00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=HYPERLINK("https://www.leilaoonline.com.br/lote/detalhe/19989", "20039")</f>
      </c>
      <c r="B142" s="4" t="s">
        <f>=HYPERLINK("https://www.leilaoonline.com.br/lote/detalhe/19989", "TOLDO AZUL TAMANHO APROX. 6X5 METROS - UND COSTA PINTO 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=HYPERLINK("https://www.leilaoonline.com.br/lote/detalhe/19691", "21069")</f>
      </c>
      <c r="B143" s="4" t="s">
        <f>=HYPERLINK("https://www.leilaoonline.com.br/lote/detalhe/19691", "2500 ITENS APROX., ENGRENAGEM, GAXETAS E OUTROS, VEJA DESCRITIVO DE ITENS, S/FR, UND RAFARD")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=HYPERLINK("https://www.leilaoonline.com.br/lote/detalhe/19692", "21070")</f>
      </c>
      <c r="B144" s="4" t="s">
        <f>=HYPERLINK("https://www.leilaoonline.com.br/lote/detalhe/19692", "13 ITENS DIVERSOS - PINHÃO ENGRENAGEM - VEJA DESCRITIVO DE ITENS, S/FR, UND RAFARD")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=HYPERLINK("https://www.leilaoonline.com.br/lote/detalhe/19680", "21071")</f>
      </c>
      <c r="B145" s="4" t="s">
        <f>=HYPERLINK("https://www.leilaoonline.com.br/lote/detalhe/19680", "26 ITENS DIVERSOS - ANEL, ROTOR E OUTROS, VEJA DESCRITIVO DE ITENS, S/FR, UND RAFARD")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=HYPERLINK("https://www.leilaoonline.com.br/lote/detalhe/19681", "21072")</f>
      </c>
      <c r="B146" s="4" t="s">
        <f>=HYPERLINK("https://www.leilaoonline.com.br/lote/detalhe/19681", "890 ITENS PEÇAS SCANIA E CAT E OUTROS, VEJA DESCRITIVO DE ITENS, S/FR, UND RAFARD")</f>
      </c>
      <c r="C146" s="4" t="inlineStr">
        <is>
          <t>Não vendido</t>
        </is>
      </c>
      <c r="D146" s="4" t="inlineStr">
        <is>
          <t>25</t>
        </is>
      </c>
      <c r="E146" s="5" t="inlineStr">
        <is>
          <t>4.100,00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=HYPERLINK("https://www.leilaoonline.com.br/lote/detalhe/19953", "21079")</f>
      </c>
      <c r="B147" s="4" t="s">
        <f>=HYPERLINK("https://www.leilaoonline.com.br/lote/detalhe/19953", " DOLLY ANTONINI, FR139680, ( SEM DOCUMENTO) UND RAFARD")</f>
      </c>
      <c r="C147" s="4" t="inlineStr">
        <is>
          <t>Vendido</t>
        </is>
      </c>
      <c r="D147" s="4" t="inlineStr">
        <is>
          <t>41</t>
        </is>
      </c>
      <c r="E147" s="5" t="inlineStr">
        <is>
          <t>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=HYPERLINK("https://www.leilaoonline.com.br/lote/detalhe/19693", "22017")</f>
      </c>
      <c r="B148" s="4" t="s">
        <f>=HYPERLINK("https://www.leilaoonline.com.br/lote/detalhe/19693", " CAMINHÃO VW / 31.320 CNC CM 6X4, ANO 2010, PLACA EFR2601, FR22325, UND S. HELENA")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53.250,00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=HYPERLINK("https://www.leilaoonline.com.br/lote/detalhe/19950", "22018")</f>
      </c>
      <c r="B149" s="4" t="s">
        <f>=HYPERLINK("https://www.leilaoonline.com.br/lote/detalhe/19950", " S.REBOQUE SR/RANDON SR CA, ANO 2003, COM (DOLLY SEM DOCUMENTO), PLACA HXU0868, FR112492/22602, UND S. HELENA")</f>
      </c>
      <c r="C149" s="4" t="inlineStr">
        <is>
          <t>Vendido</t>
        </is>
      </c>
      <c r="D149" s="4" t="inlineStr">
        <is>
          <t>49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=HYPERLINK("https://www.leilaoonline.com.br/lote/detalhe/19951", "22020")</f>
      </c>
      <c r="B150" s="4" t="s">
        <f>=HYPERLINK("https://www.leilaoonline.com.br/lote/detalhe/19951", " DOLLY USICAMP, ANO 2009, SEM DOCUMENTO, FR56899, UND S. HELENA")</f>
      </c>
      <c r="C150" s="4" t="inlineStr">
        <is>
          <t>Vendido</t>
        </is>
      </c>
      <c r="D150" s="4" t="inlineStr">
        <is>
          <t>26</t>
        </is>
      </c>
      <c r="E150" s="5" t="inlineStr">
        <is>
          <t>5.100,00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=HYPERLINK("https://www.leilaoonline.com.br/lote/detalhe/19952", "22021")</f>
      </c>
      <c r="B151" s="4" t="s">
        <f>=HYPERLINK("https://www.leilaoonline.com.br/lote/detalhe/19952", " LANCADOR CENTRIF JETSLINGER 150/TH CAP. 150T/H, PATR.60623, IMOB. 234696, UND S. HELENA")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=HYPERLINK("https://www.leilaoonline.com.br/lote/detalhe/19695", "22022")</f>
      </c>
      <c r="B152" s="4" t="s">
        <f>=HYPERLINK("https://www.leilaoonline.com.br/lote/detalhe/19695", " TANQUE DE FIBRA TIGRE FIBRA, S/FR, UND S. HELENA")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=HYPERLINK("https://www.leilaoonline.com.br/lote/detalhe/19696", "22028")</f>
      </c>
      <c r="B153" s="4" t="s">
        <f>=HYPERLINK("https://www.leilaoonline.com.br/lote/detalhe/19696", " TANQUE FIBRA VERDE CAP. 8 A 10 MIL LTS, S/FR, UND S. HELENA")</f>
      </c>
      <c r="C153" s="4" t="inlineStr">
        <is>
          <t>Vendido</t>
        </is>
      </c>
      <c r="D153" s="4" t="inlineStr">
        <is>
          <t>13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=HYPERLINK("https://www.leilaoonline.com.br/lote/detalhe/19846", "22041")</f>
      </c>
      <c r="B154" s="4" t="s">
        <f>=HYPERLINK("https://www.leilaoonline.com.br/lote/detalhe/19846", "TRATOR AMARELO, ANO 1986. FR23235 - UND SANTA HELENA")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25.250,00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=HYPERLINK("https://www.leilaoonline.com.br/lote/detalhe/19847", "22042")</f>
      </c>
      <c r="B155" s="4" t="s">
        <f>=HYPERLINK("https://www.leilaoonline.com.br/lote/detalhe/19847", "TRATOR M.FERGUSON 290, COM CARREGADEIRA / IMPLEMENTO, ANO 1996, FR93216 - UND SANTA HELENA ")</f>
      </c>
      <c r="C155" s="4" t="inlineStr">
        <is>
          <t>Não vendido</t>
        </is>
      </c>
      <c r="D155" s="4" t="inlineStr">
        <is>
          <t>57</t>
        </is>
      </c>
      <c r="E155" s="5" t="inlineStr">
        <is>
          <t>28.750,00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=HYPERLINK("https://www.leilaoonline.com.br/lote/detalhe/19848", "22043")</f>
      </c>
      <c r="B156" s="4" t="s">
        <f>=HYPERLINK("https://www.leilaoonline.com.br/lote/detalhe/19848", "MOTO SOLDADORA , BAMBOZZI, FR 102535, UND SANTA HELENA ")</f>
      </c>
      <c r="C156" s="4" t="inlineStr">
        <is>
          <t>Vendido</t>
        </is>
      </c>
      <c r="D156" s="4" t="inlineStr">
        <is>
          <t>35</t>
        </is>
      </c>
      <c r="E156" s="5" t="inlineStr">
        <is>
          <t>6.100,00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=HYPERLINK("https://www.leilaoonline.com.br/lote/detalhe/19849", "22044")</f>
      </c>
      <c r="B157" s="4" t="s">
        <f>=HYPERLINK("https://www.leilaoonline.com.br/lote/detalhe/19849", "BOMBA DE ÓLEO, PATRIMONIO 060282, UND. SANTA HELENA 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=HYPERLINK("https://www.leilaoonline.com.br/lote/detalhe/19939", "22045")</f>
      </c>
      <c r="B158" s="4" t="s">
        <f>=HYPERLINK("https://www.leilaoonline.com.br/lote/detalhe/19939", "DIVERSOS PEÇAS AUTOMOTIVAS, SF , UND SANTA HELENA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=HYPERLINK("https://www.leilaoonline.com.br/lote/detalhe/19954", "23012")</f>
      </c>
      <c r="B159" s="4" t="s">
        <f>=HYPERLINK("https://www.leilaoonline.com.br/lote/detalhe/19954", "BORRACHA, S/FR, UND S.FRANCISCO")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=HYPERLINK("https://www.leilaoonline.com.br/lote/detalhe/19882", "23013")</f>
      </c>
      <c r="B160" s="4" t="s">
        <f>=HYPERLINK("https://www.leilaoonline.com.br/lote/detalhe/19882", "4 DISJUNTORES DE MÉDIA PRESSÃO - UND SÃO FRANCISCO ")</f>
      </c>
      <c r="C160" s="4" t="inlineStr">
        <is>
          <t>Vendido</t>
        </is>
      </c>
      <c r="D160" s="4" t="inlineStr">
        <is>
          <t>6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=HYPERLINK("https://www.leilaoonline.com.br/lote/detalhe/19697", "24056")</f>
      </c>
      <c r="B161" s="4" t="s">
        <f>=HYPERLINK("https://www.leilaoonline.com.br/lote/detalhe/19697",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7</t>
        </is>
      </c>
      <c r="E161" s="5" t="inlineStr">
        <is>
          <t>1.450,00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=HYPERLINK("https://www.leilaoonline.com.br/lote/detalhe/19698", "24057")</f>
      </c>
      <c r="B162" s="4" t="s">
        <f>=HYPERLINK("https://www.leilaoonline.com.br/lote/detalhe/19698", " PEÇAS SEM USO (MRO), S/FR, UND BOM RETIRO VEJA DESCRITIVO DE ITENS ( PRATELEIRAS NÃO FAZ PARTE DO LOTE)")</f>
      </c>
      <c r="C162" s="4" t="inlineStr">
        <is>
          <t>Não vendido</t>
        </is>
      </c>
      <c r="D162" s="4" t="inlineStr">
        <is>
          <t>9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=HYPERLINK("https://www.leilaoonline.com.br/lote/detalhe/19865", "24062")</f>
      </c>
      <c r="B163" s="4" t="s">
        <f>=HYPERLINK("https://www.leilaoonline.com.br/lote/detalhe/19865", "TRATOR M. FERGUSON, C/ CARREGADEIRA ,  ANO 2010/2012, FR63021/67302 -UND. BOM RETIRO")</f>
      </c>
      <c r="C163" s="4" t="inlineStr">
        <is>
          <t>Não vendido</t>
        </is>
      </c>
      <c r="D163" s="4" t="inlineStr">
        <is>
          <t>94</t>
        </is>
      </c>
      <c r="E163" s="5" t="inlineStr">
        <is>
          <t>42.000,00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=HYPERLINK("https://www.leilaoonline.com.br/lote/detalhe/19853", "24063")</f>
      </c>
      <c r="B164" s="4" t="s">
        <f>=HYPERLINK("https://www.leilaoonline.com.br/lote/detalhe/19853", "TRATOR CASE MX270, ANO 2006, FR50931 - UND BOM RETIRO ")</f>
      </c>
      <c r="C164" s="4" t="inlineStr">
        <is>
          <t>Não vendido</t>
        </is>
      </c>
      <c r="D164" s="4" t="inlineStr">
        <is>
          <t>107</t>
        </is>
      </c>
      <c r="E164" s="5" t="inlineStr">
        <is>
          <t>35.250,00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=HYPERLINK("https://www.leilaoonline.com.br/lote/detalhe/19866", "24064")</f>
      </c>
      <c r="B165" s="4" t="s">
        <f>=HYPERLINK("https://www.leilaoonline.com.br/lote/detalhe/19866", "TRATOR CASE MX 270,  ANO 2006 - FR139368 - UND BOM RETIRO ")</f>
      </c>
      <c r="C165" s="4" t="inlineStr">
        <is>
          <t>Vendido</t>
        </is>
      </c>
      <c r="D165" s="4" t="inlineStr">
        <is>
          <t>65</t>
        </is>
      </c>
      <c r="E165" s="5" t="inlineStr">
        <is>
          <t>41.000,00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=HYPERLINK("https://www.leilaoonline.com.br/lote/detalhe/19867", "24065")</f>
      </c>
      <c r="B166" s="4" t="s">
        <f>=HYPERLINK("https://www.leilaoonline.com.br/lote/detalhe/19867", "CARRETA DE TORTA , FR 57256, UND BOM RETIRO ")</f>
      </c>
      <c r="C166" s="4" t="inlineStr">
        <is>
          <t>Vendido</t>
        </is>
      </c>
      <c r="D166" s="4" t="inlineStr">
        <is>
          <t>9</t>
        </is>
      </c>
      <c r="E166" s="5" t="inlineStr">
        <is>
          <t>1.950,00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=HYPERLINK("https://www.leilaoonline.com.br/lote/detalhe/19868", "24066")</f>
      </c>
      <c r="B167" s="4" t="s">
        <f>=HYPERLINK("https://www.leilaoonline.com.br/lote/detalhe/19868", "HIDRO ROLL, APROX. 4,5 ALTURA, ANO 2010  FR 23806, UND. BOM RETIRO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=HYPERLINK("https://www.leilaoonline.com.br/lote/detalhe/19854", "24069")</f>
      </c>
      <c r="B168" s="4" t="s">
        <f>=HYPERLINK("https://www.leilaoonline.com.br/lote/detalhe/19854", "TRATOR CASE MX 240 MAGNUM 4X4, ANO 2010, FR50934 - UND BOM RETIRO")</f>
      </c>
      <c r="C168" s="4" t="inlineStr">
        <is>
          <t>Vendido</t>
        </is>
      </c>
      <c r="D168" s="4" t="inlineStr">
        <is>
          <t>67</t>
        </is>
      </c>
      <c r="E168" s="5" t="inlineStr">
        <is>
          <t>40.500,00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=HYPERLINK("https://www.leilaoonline.com.br/lote/detalhe/19869", "24070")</f>
      </c>
      <c r="B169" s="4" t="s">
        <f>=HYPERLINK("https://www.leilaoonline.com.br/lote/detalhe/19869", "TRATOR M, FERGUSON, ANO 2010, FR51445/57589 , C/ CARREGADEIRA - UND. BOM RETIRO ")</f>
      </c>
      <c r="C169" s="4" t="inlineStr">
        <is>
          <t>Não vendido</t>
        </is>
      </c>
      <c r="D169" s="4" t="inlineStr">
        <is>
          <t>51</t>
        </is>
      </c>
      <c r="E169" s="5" t="inlineStr">
        <is>
          <t>38.500,00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=HYPERLINK("https://www.leilaoonline.com.br/lote/detalhe/19870", "24073")</f>
      </c>
      <c r="B170" s="4" t="s">
        <f>=HYPERLINK("https://www.leilaoonline.com.br/lote/detalhe/19870", "CAMINHÃO VW 26.220, PLACA EOM2631, ANO 2011/2012 -  FR 52541, C/ TANQUE - CAPACIDADE DE 15 A 20 MIL LITROS, FR 57592, UND. BOM RETIRO")</f>
      </c>
      <c r="C170" s="4" t="inlineStr">
        <is>
          <t>Vendido</t>
        </is>
      </c>
      <c r="D170" s="4" t="inlineStr">
        <is>
          <t>154</t>
        </is>
      </c>
      <c r="E170" s="5" t="inlineStr">
        <is>
          <t>127.000,00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=HYPERLINK("https://www.leilaoonline.com.br/lote/detalhe/19871", "24075")</f>
      </c>
      <c r="B171" s="4" t="s">
        <f>=HYPERLINK("https://www.leilaoonline.com.br/lote/detalhe/19871", "CAMINHÃO VW 26.220,C/ CARROCERIA CANA PICADA, PLACA EAJ9312, ANO 2010 -FR 96614, UND. BOM RETIRO")</f>
      </c>
      <c r="C171" s="4" t="inlineStr">
        <is>
          <t>Vendido</t>
        </is>
      </c>
      <c r="D171" s="4" t="inlineStr">
        <is>
          <t>114</t>
        </is>
      </c>
      <c r="E171" s="5" t="inlineStr">
        <is>
          <t>71.500,00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=HYPERLINK("https://www.leilaoonline.com.br/lote/detalhe/19872", "24076")</f>
      </c>
      <c r="B172" s="4" t="s">
        <f>=HYPERLINK("https://www.leilaoonline.com.br/lote/detalhe/19872", "CAMINHÃO MB L 2213,C/ CARROCERIA TRANSBORDO, PLACA CQW2787, ANO 1982 - FR 139222, UND. BOM RETIRO")</f>
      </c>
      <c r="C172" s="4" t="inlineStr">
        <is>
          <t>Não vendido</t>
        </is>
      </c>
      <c r="D172" s="4" t="inlineStr">
        <is>
          <t>64</t>
        </is>
      </c>
      <c r="E172" s="5" t="inlineStr">
        <is>
          <t>30.750,00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=HYPERLINK("https://www.leilaoonline.com.br/lote/detalhe/20165", "24077")</f>
      </c>
      <c r="B173" s="4" t="s">
        <f>=HYPERLINK("https://www.leilaoonline.com.br/lote/detalhe/20165", " CAMINHÃO AXOR 3344 6X4,C/ CARROCERIA CANA INTEIRA, PLACA FQO9080, ANO 2014   FROTA 362078, UND. BOM RETIRO")</f>
      </c>
      <c r="C173" s="4" t="inlineStr">
        <is>
          <t>Vendido</t>
        </is>
      </c>
      <c r="D173" s="4" t="inlineStr">
        <is>
          <t>144</t>
        </is>
      </c>
      <c r="E173" s="5" t="inlineStr">
        <is>
          <t>163.000,00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=HYPERLINK("https://www.leilaoonline.com.br/lote/detalhe/19874", "24078")</f>
      </c>
      <c r="B174" s="4" t="s">
        <f>=HYPERLINK("https://www.leilaoonline.com.br/lote/detalhe/19874", "TRATOR M, FERGUSON 292, C/ CARREGADEIRA, ANO 2011, FR57597/51446 - UND BOM RETIRO")</f>
      </c>
      <c r="C174" s="4" t="inlineStr">
        <is>
          <t>Não vendido</t>
        </is>
      </c>
      <c r="D174" s="4" t="inlineStr">
        <is>
          <t>182</t>
        </is>
      </c>
      <c r="E174" s="5" t="inlineStr">
        <is>
          <t>59.750,00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=HYPERLINK("https://www.leilaoonline.com.br/lote/detalhe/19857", "24080")</f>
      </c>
      <c r="B175" s="4" t="s">
        <f>=HYPERLINK("https://www.leilaoonline.com.br/lote/detalhe/19857", "TRATOR CASE MAGNUM 270 4X4,  ANO 2010, FR50932 - UND BOM RETIRO")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47.500,00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=HYPERLINK("https://www.leilaoonline.com.br/lote/detalhe/19861", "24081")</f>
      </c>
      <c r="B176" s="4" t="s">
        <f>=HYPERLINK("https://www.leilaoonline.com.br/lote/detalhe/19861", "TRATOR M. FERGUSON 275 4X2, ANO 1993, FR51335 - UND BOM RETIRO ")</f>
      </c>
      <c r="C176" s="4" t="inlineStr">
        <is>
          <t>Vendido</t>
        </is>
      </c>
      <c r="D176" s="4" t="inlineStr">
        <is>
          <t>55</t>
        </is>
      </c>
      <c r="E176" s="5" t="inlineStr">
        <is>
          <t>23.500,00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=HYPERLINK("https://www.leilaoonline.com.br/lote/detalhe/19850", "24082")</f>
      </c>
      <c r="B177" s="4" t="s">
        <f>=HYPERLINK("https://www.leilaoonline.com.br/lote/detalhe/19850", "CAMINHÃO VW COMBOIO, 15180, PLACA EJU3751, ANO 2010 FR 57571, UND BOM RETIRO ")</f>
      </c>
      <c r="C177" s="4" t="inlineStr">
        <is>
          <t>Vendido</t>
        </is>
      </c>
      <c r="D177" s="4" t="inlineStr">
        <is>
          <t>128</t>
        </is>
      </c>
      <c r="E177" s="5" t="inlineStr">
        <is>
          <t>77.500,00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2026-06-20T05:20:30.00Z</dcterms:created>
  <dc:creator>Tellks Tecnologia</dc:creator>
  <cp:revision>0</cp:revision>
</cp:coreProperties>
</file>