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9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 - SEMI REBOQUES -  REBOQUES -  CARROS - EQUIPAMENTOS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05/07/2019 11:22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=HYPERLINK("https://www.leilaoonline.com.br/lote/detalhe/29565", "1001")</f>
      </c>
      <c r="B11" s="4" t="s">
        <f>=HYPERLINK("https://www.leilaoonline.com.br/lote/detalhe/29565", "25 TONELADAS SUCATA AÇO CARBONO E OUTROS, UND JATAI (VENDA POR KILO)")</f>
      </c>
      <c r="C11" s="4" t="inlineStr">
        <is>
          <t>Não vendido</t>
        </is>
      </c>
      <c r="D11" s="4" t="inlineStr">
        <is>
          <t>4</t>
        </is>
      </c>
      <c r="E11" s="5" t="inlineStr">
        <is>
          <t>0,46</t>
        </is>
      </c>
      <c r="F11" s="4" t="inlineStr">
        <is>
          <t>0.02</t>
        </is>
      </c>
    </row>
    <row collapsed="false" customFormat="false" customHeight="false" hidden="false" ht="12.1" outlineLevel="0" r="12">
      <c r="A12" s="5" t="s">
        <f>=HYPERLINK("https://www.leilaoonline.com.br/lote/detalhe/29579", "1020")</f>
      </c>
      <c r="B12" s="4" t="s">
        <f>=HYPERLINK("https://www.leilaoonline.com.br/lote/detalhe/29579", "RETROESCAVADEIRA MAXION 750, ANO 1993, FR23312, UND SANTA HELENA")</f>
      </c>
      <c r="C12" s="4" t="inlineStr">
        <is>
          <t>Vendido</t>
        </is>
      </c>
      <c r="D12" s="4" t="inlineStr">
        <is>
          <t>29</t>
        </is>
      </c>
      <c r="E12" s="5" t="inlineStr">
        <is>
          <t>29.500,00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=HYPERLINK("https://www.leilaoonline.com.br/lote/detalhe/29342", "1130")</f>
      </c>
      <c r="B13" s="4" t="s">
        <f>=HYPERLINK("https://www.leilaoonline.com.br/lote/detalhe/29342", "MÓVEIS: Rack, TV, CADEIRA E MESA, veja abaixo, patrim. 134538/134549/046024, UND DOIS CÓRREGOS")</f>
      </c>
      <c r="C13" s="4" t="inlineStr">
        <is>
          <t>Não vendido</t>
        </is>
      </c>
      <c r="D13" s="4" t="inlineStr">
        <is>
          <t>1</t>
        </is>
      </c>
      <c r="E13" s="5" t="inlineStr">
        <is>
          <t>100,00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=HYPERLINK("https://www.leilaoonline.com.br/lote/detalhe/29581", "2093")</f>
      </c>
      <c r="B14" s="4" t="s">
        <f>=HYPERLINK("https://www.leilaoonline.com.br/lote/detalhe/29581", " CAMINHÃO VW/26.220 EURO3 WORKER, ANO 2009, FR163133, CARROCERIA TANQUE COMB. INCENDIO, UND JATAI")</f>
      </c>
      <c r="C14" s="4" t="inlineStr">
        <is>
          <t>Não vendido</t>
        </is>
      </c>
      <c r="D14" s="4" t="inlineStr">
        <is>
          <t>45</t>
        </is>
      </c>
      <c r="E14" s="5" t="inlineStr">
        <is>
          <t>59.000,00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=HYPERLINK("https://www.leilaoonline.com.br/lote/detalhe/29582", "2094")</f>
      </c>
      <c r="B15" s="4" t="s">
        <f>=HYPERLINK("https://www.leilaoonline.com.br/lote/detalhe/29582", " CAMINHÃO VW/26.220 EURO3 WORKER, ANO 2009, FR163132, CARROCERIA TANQUE COMB. INCENDIO, UND JATAI")</f>
      </c>
      <c r="C15" s="4" t="inlineStr">
        <is>
          <t>Não vendido</t>
        </is>
      </c>
      <c r="D15" s="4" t="inlineStr">
        <is>
          <t>45</t>
        </is>
      </c>
      <c r="E15" s="5" t="inlineStr">
        <is>
          <t>57.500,00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=HYPERLINK("https://www.leilaoonline.com.br/lote/detalhe/29360", "2800")</f>
      </c>
      <c r="B16" s="4" t="s">
        <f>=HYPERLINK("https://www.leilaoonline.com.br/lote/detalhe/29360", "1 FOGÃO 6 BOCAS, 1 FOGÃO INDUSTRIAL (SEM FOTO) E 1 MAQ. DE COSTUMA, SF - UND. FUNDAÇÃO DIAMANTE ")</f>
      </c>
      <c r="C16" s="4" t="inlineStr">
        <is>
          <t>Não vendido</t>
        </is>
      </c>
      <c r="D16" s="4" t="inlineStr">
        <is>
          <t>3</t>
        </is>
      </c>
      <c r="E16" s="5" t="inlineStr">
        <is>
          <t>550,00</t>
        </is>
      </c>
      <c r="F16" s="4" t="inlineStr">
        <is>
          <t>150.00</t>
        </is>
      </c>
    </row>
    <row collapsed="false" customFormat="false" customHeight="false" hidden="false" ht="12.1" outlineLevel="0" r="17">
      <c r="A17" s="5" t="s">
        <f>=HYPERLINK("https://www.leilaoonline.com.br/lote/detalhe/29309", "3579")</f>
      </c>
      <c r="B17" s="4" t="s">
        <f>=HYPERLINK("https://www.leilaoonline.com.br/lote/detalhe/29309", "CARROCERIA COMBOIO, FR98560, UND BARRA")</f>
      </c>
      <c r="C17" s="4" t="inlineStr">
        <is>
          <t>Vendido</t>
        </is>
      </c>
      <c r="D17" s="4" t="inlineStr">
        <is>
          <t>31</t>
        </is>
      </c>
      <c r="E17" s="5" t="inlineStr">
        <is>
          <t>9.250,00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=HYPERLINK("https://www.leilaoonline.com.br/lote/detalhe/29308", "3641")</f>
      </c>
      <c r="B18" s="4" t="s">
        <f>=HYPERLINK("https://www.leilaoonline.com.br/lote/detalhe/29308", "EQUIPAMENTO P/ JATO DE AREIA BLASTIBRÁS, PAT.201693, UND BARRA")</f>
      </c>
      <c r="C18" s="4" t="inlineStr">
        <is>
          <t>Não vendido</t>
        </is>
      </c>
      <c r="D18" s="4" t="inlineStr">
        <is>
          <t>6</t>
        </is>
      </c>
      <c r="E18" s="5" t="inlineStr">
        <is>
          <t>2.500,00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=HYPERLINK("https://www.leilaoonline.com.br/lote/detalhe/29445", "3653")</f>
      </c>
      <c r="B19" s="4" t="s">
        <f>=HYPERLINK("https://www.leilaoonline.com.br/lote/detalhe/29445", "CARREGADEIRA CBT 8060, ANO..FR100904, UND BARRA")</f>
      </c>
      <c r="C19" s="4" t="inlineStr">
        <is>
          <t>Vendido</t>
        </is>
      </c>
      <c r="D19" s="4" t="inlineStr">
        <is>
          <t>63</t>
        </is>
      </c>
      <c r="E19" s="5" t="inlineStr">
        <is>
          <t>25.000,00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=HYPERLINK("https://www.leilaoonline.com.br/lote/detalhe/29361", "3654")</f>
      </c>
      <c r="B20" s="4" t="s">
        <f>=HYPERLINK("https://www.leilaoonline.com.br/lote/detalhe/29361", "CAMINHÃO VW/26.220 EURO3 WORKER, ANO 2010, C/ TANQUE, FR96633/98535, UND BARRA")</f>
      </c>
      <c r="C20" s="4" t="inlineStr">
        <is>
          <t>Não vendido</t>
        </is>
      </c>
      <c r="D20" s="4" t="inlineStr">
        <is>
          <t>90</t>
        </is>
      </c>
      <c r="E20" s="5" t="inlineStr">
        <is>
          <t>83.000,00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=HYPERLINK("https://www.leilaoonline.com.br/lote/detalhe/29311", "3657")</f>
      </c>
      <c r="B21" s="4" t="s">
        <f>=HYPERLINK("https://www.leilaoonline.com.br/lote/detalhe/29311", " CARRETA DISTRIBUIDORA DE TORTA, FR103670, UND BARRA")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550,00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=HYPERLINK("https://www.leilaoonline.com.br/lote/detalhe/29312", "3658")</f>
      </c>
      <c r="B22" s="4" t="s">
        <f>=HYPERLINK("https://www.leilaoonline.com.br/lote/detalhe/29312", " CARRETA DISTRIBUIDORA DE TORTA, FR103665, UND BARRA")</f>
      </c>
      <c r="C22" s="4" t="inlineStr">
        <is>
          <t>Não vendido</t>
        </is>
      </c>
      <c r="D22" s="4" t="inlineStr">
        <is>
          <t>2</t>
        </is>
      </c>
      <c r="E22" s="5" t="inlineStr">
        <is>
          <t>1.250,00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=HYPERLINK("https://www.leilaoonline.com.br/lote/detalhe/29317", "3659")</f>
      </c>
      <c r="B23" s="4" t="s">
        <f>=HYPERLINK("https://www.leilaoonline.com.br/lote/detalhe/29317", " CARRETA DISTRIBUIDORA DE TORTA, FR103648, UND BARRA")</f>
      </c>
      <c r="C23" s="4" t="inlineStr">
        <is>
          <t>Não vendido</t>
        </is>
      </c>
      <c r="D23" s="4" t="inlineStr">
        <is>
          <t>1</t>
        </is>
      </c>
      <c r="E23" s="5" t="inlineStr">
        <is>
          <t>550,00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=HYPERLINK("https://www.leilaoonline.com.br/lote/detalhe/29447", "3660")</f>
      </c>
      <c r="B24" s="4" t="s">
        <f>=HYPERLINK("https://www.leilaoonline.com.br/lote/detalhe/29447", " CARRETA DISTRIBUIDORA DE TORTA, FR103626, UND BARRA")</f>
      </c>
      <c r="C24" s="4" t="inlineStr">
        <is>
          <t>Não vendido</t>
        </is>
      </c>
      <c r="D24" s="4" t="inlineStr">
        <is>
          <t>2</t>
        </is>
      </c>
      <c r="E24" s="5" t="inlineStr">
        <is>
          <t>1.000,00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=HYPERLINK("https://www.leilaoonline.com.br/lote/detalhe/29446", "3661")</f>
      </c>
      <c r="B25" s="4" t="s">
        <f>=HYPERLINK("https://www.leilaoonline.com.br/lote/detalhe/29446", "GRADE PESADA C/ 20 DISCOS, FR103101, UND BARRA")</f>
      </c>
      <c r="C25" s="4" t="inlineStr">
        <is>
          <t>Vendido</t>
        </is>
      </c>
      <c r="D25" s="4" t="inlineStr">
        <is>
          <t>34</t>
        </is>
      </c>
      <c r="E25" s="5" t="inlineStr">
        <is>
          <t>7.700,00</t>
        </is>
      </c>
      <c r="F25" s="4" t="inlineStr">
        <is>
          <t>150.00</t>
        </is>
      </c>
    </row>
    <row collapsed="false" customFormat="false" customHeight="false" hidden="false" ht="12.1" outlineLevel="0" r="26">
      <c r="A26" s="5" t="s">
        <f>=HYPERLINK("https://www.leilaoonline.com.br/lote/detalhe/29313", "3666")</f>
      </c>
      <c r="B26" s="4" t="s">
        <f>=HYPERLINK("https://www.leilaoonline.com.br/lote/detalhe/29313", " 1 ADUBADEIRA JM3520SH JUMIL, FR103959, UND BARRA")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750,00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=HYPERLINK("https://www.leilaoonline.com.br/lote/detalhe/29316", "3667")</f>
      </c>
      <c r="B27" s="4" t="s">
        <f>=HYPERLINK("https://www.leilaoonline.com.br/lote/detalhe/29316", " 1 ADUBADEIRA JM3520SH JUMIL, FR103953, UND BARRA")</f>
      </c>
      <c r="C27" s="4" t="inlineStr">
        <is>
          <t>Não vendido</t>
        </is>
      </c>
      <c r="D27" s="4" t="inlineStr">
        <is>
          <t>1</t>
        </is>
      </c>
      <c r="E27" s="5" t="inlineStr">
        <is>
          <t>750,00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=HYPERLINK("https://www.leilaoonline.com.br/lote/detalhe/29306", "3668")</f>
      </c>
      <c r="B28" s="4" t="s">
        <f>=HYPERLINK("https://www.leilaoonline.com.br/lote/detalhe/29306", "CULTIVADOR COMB CANA DRIA, FR140008, UND BARRA 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750,00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=HYPERLINK("https://www.leilaoonline.com.br/lote/detalhe/29307", "3669")</f>
      </c>
      <c r="B29" s="4" t="s">
        <f>=HYPERLINK("https://www.leilaoonline.com.br/lote/detalhe/29307", "CULTIVADOR 2L , FR107853, UND BARRA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1.750,00</t>
        </is>
      </c>
      <c r="F29" s="4" t="inlineStr">
        <is>
          <t>150.00</t>
        </is>
      </c>
    </row>
    <row collapsed="false" customFormat="false" customHeight="false" hidden="false" ht="12.1" outlineLevel="0" r="30">
      <c r="A30" s="5" t="s">
        <f>=HYPERLINK("https://www.leilaoonline.com.br/lote/detalhe/29310", "3682")</f>
      </c>
      <c r="B30" s="4" t="s">
        <f>=HYPERLINK("https://www.leilaoonline.com.br/lote/detalhe/29310", " COLHEDORA J. DEERE, FR128511, UND BARRA")</f>
      </c>
      <c r="C30" s="4" t="inlineStr">
        <is>
          <t>Não vendido</t>
        </is>
      </c>
      <c r="D30" s="4" t="inlineStr">
        <is>
          <t>19</t>
        </is>
      </c>
      <c r="E30" s="5" t="inlineStr">
        <is>
          <t>43.000,00</t>
        </is>
      </c>
      <c r="F30" s="4" t="inlineStr">
        <is>
          <t>1000.00</t>
        </is>
      </c>
    </row>
    <row collapsed="false" customFormat="false" customHeight="false" hidden="false" ht="12.1" outlineLevel="0" r="31">
      <c r="A31" s="5" t="s">
        <f>=HYPERLINK("https://www.leilaoonline.com.br/lote/detalhe/29314", "3683")</f>
      </c>
      <c r="B31" s="4" t="s">
        <f>=HYPERLINK("https://www.leilaoonline.com.br/lote/detalhe/29314", " COLHEDORA J. DEERE, FR101468, UND BARRA")</f>
      </c>
      <c r="C31" s="4" t="inlineStr">
        <is>
          <t>Não vendido</t>
        </is>
      </c>
      <c r="D31" s="4" t="inlineStr">
        <is>
          <t>23</t>
        </is>
      </c>
      <c r="E31" s="5" t="inlineStr">
        <is>
          <t>47.000,00</t>
        </is>
      </c>
      <c r="F31" s="4" t="inlineStr">
        <is>
          <t>1000.00</t>
        </is>
      </c>
    </row>
    <row collapsed="false" customFormat="false" customHeight="false" hidden="false" ht="12.1" outlineLevel="0" r="32">
      <c r="A32" s="5" t="s">
        <f>=HYPERLINK("https://www.leilaoonline.com.br/lote/detalhe/29315", "3684")</f>
      </c>
      <c r="B32" s="4" t="s">
        <f>=HYPERLINK("https://www.leilaoonline.com.br/lote/detalhe/29315", " DOLLY, FR56917, ( VENDA SEM DOCUMENTO), UND BARRA")</f>
      </c>
      <c r="C32" s="4" t="inlineStr">
        <is>
          <t>Não vendido</t>
        </is>
      </c>
      <c r="D32" s="4" t="inlineStr">
        <is>
          <t>14</t>
        </is>
      </c>
      <c r="E32" s="5" t="inlineStr">
        <is>
          <t>4.750,00</t>
        </is>
      </c>
      <c r="F32" s="4" t="inlineStr">
        <is>
          <t>150.00</t>
        </is>
      </c>
    </row>
    <row collapsed="false" customFormat="false" customHeight="false" hidden="false" ht="12.1" outlineLevel="0" r="33">
      <c r="A33" s="5" t="s">
        <f>=HYPERLINK("https://www.leilaoonline.com.br/lote/detalhe/29345", "3692")</f>
      </c>
      <c r="B33" s="4" t="s">
        <f>=HYPERLINK("https://www.leilaoonline.com.br/lote/detalhe/29345", "ESTEIRA DE BORRACHA medidas aproximada 0,80 largura x 8,00 metros, UND BARRA")</f>
      </c>
      <c r="C33" s="4" t="inlineStr">
        <is>
          <t>Não vendido</t>
        </is>
      </c>
      <c r="D33" s="4" t="inlineStr">
        <is>
          <t>16</t>
        </is>
      </c>
      <c r="E33" s="5" t="inlineStr">
        <is>
          <t>3.000,00</t>
        </is>
      </c>
      <c r="F33" s="4" t="inlineStr">
        <is>
          <t>150.00</t>
        </is>
      </c>
    </row>
    <row collapsed="false" customFormat="false" customHeight="false" hidden="false" ht="12.1" outlineLevel="0" r="34">
      <c r="A34" s="5" t="s">
        <f>=HYPERLINK("https://www.leilaoonline.com.br/lote/detalhe/29346", "3693")</f>
      </c>
      <c r="B34" s="4" t="s">
        <f>=HYPERLINK("https://www.leilaoonline.com.br/lote/detalhe/29346", "ESTEIRA DE BORRACHA PATR.165258 - medidas aproximada 0,80 largura x 8,00 metros, UND BARRA")</f>
      </c>
      <c r="C34" s="4" t="inlineStr">
        <is>
          <t>Vendido</t>
        </is>
      </c>
      <c r="D34" s="4" t="inlineStr">
        <is>
          <t>22</t>
        </is>
      </c>
      <c r="E34" s="5" t="inlineStr">
        <is>
          <t>3.900,00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=HYPERLINK("https://www.leilaoonline.com.br/lote/detalhe/29347", "3694")</f>
      </c>
      <c r="B35" s="4" t="s">
        <f>=HYPERLINK("https://www.leilaoonline.com.br/lote/detalhe/29347", "ESTEIRA DE BORRACHA PATR.183374 - medidas aproximada 0,80 largura x 8,00 metros, UND BARRA")</f>
      </c>
      <c r="C35" s="4" t="inlineStr">
        <is>
          <t>Vendido</t>
        </is>
      </c>
      <c r="D35" s="4" t="inlineStr">
        <is>
          <t>17</t>
        </is>
      </c>
      <c r="E35" s="5" t="inlineStr">
        <is>
          <t>3.150,00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=HYPERLINK("https://www.leilaoonline.com.br/lote/detalhe/29354", "3695")</f>
      </c>
      <c r="B36" s="4" t="s">
        <f>=HYPERLINK("https://www.leilaoonline.com.br/lote/detalhe/29354", "8 BASES METÁLICAS, ALTURA 4 METROS APROX. S/FR, UND BARRA ")</f>
      </c>
      <c r="C36" s="4" t="inlineStr">
        <is>
          <t>Não vendido</t>
        </is>
      </c>
      <c r="D36" s="4" t="inlineStr">
        <is>
          <t>7</t>
        </is>
      </c>
      <c r="E36" s="5" t="inlineStr">
        <is>
          <t>2.150,00</t>
        </is>
      </c>
      <c r="F36" s="4" t="inlineStr">
        <is>
          <t>150.00</t>
        </is>
      </c>
    </row>
    <row collapsed="false" customFormat="false" customHeight="false" hidden="false" ht="12.1" outlineLevel="0" r="37">
      <c r="A37" s="5" t="s">
        <f>=HYPERLINK("https://www.leilaoonline.com.br/lote/detalhe/29355", "3696")</f>
      </c>
      <c r="B37" s="4" t="s">
        <f>=HYPERLINK("https://www.leilaoonline.com.br/lote/detalhe/29355", "SUCATA DE 12 POSTES DE CONCRETO, S/FR, UND BARRA")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150,00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=HYPERLINK("https://www.leilaoonline.com.br/lote/detalhe/29585", "3697")</f>
      </c>
      <c r="B38" s="4" t="s">
        <f>=HYPERLINK("https://www.leilaoonline.com.br/lote/detalhe/29585", "79 EXTINTORES CONTENDO (39 CARRETAS EXTINTORAS DE ÁGUA ) E 40 EXTINTORES DE C02, UND BARRA")</f>
      </c>
      <c r="C38" s="4" t="inlineStr">
        <is>
          <t>Vendido</t>
        </is>
      </c>
      <c r="D38" s="4" t="inlineStr">
        <is>
          <t>1</t>
        </is>
      </c>
      <c r="E38" s="5" t="inlineStr">
        <is>
          <t>3.750,00</t>
        </is>
      </c>
      <c r="F38" s="4" t="inlineStr">
        <is>
          <t>150.00</t>
        </is>
      </c>
    </row>
    <row collapsed="false" customFormat="false" customHeight="false" hidden="false" ht="12.1" outlineLevel="0" r="39">
      <c r="A39" s="5" t="s">
        <f>=HYPERLINK("https://www.leilaoonline.com.br/lote/detalhe/29341", "4711")</f>
      </c>
      <c r="B39" s="4" t="s">
        <f>=HYPERLINK("https://www.leilaoonline.com.br/lote/detalhe/29341", "  CASE 8800 COLHEDORA, FR819, UND PARAÍSO")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30.000,00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=HYPERLINK("https://www.leilaoonline.com.br/lote/detalhe/29338", "4720")</f>
      </c>
      <c r="B40" s="4" t="s">
        <f>=HYPERLINK("https://www.leilaoonline.com.br/lote/detalhe/29338", "  CASE 8800 COLHEDORA, FR23700, UND PARAÍSO")</f>
      </c>
      <c r="C40" s="4" t="inlineStr">
        <is>
          <t>Não vendido</t>
        </is>
      </c>
      <c r="D40" s="4" t="inlineStr">
        <is>
          <t>1</t>
        </is>
      </c>
      <c r="E40" s="5" t="inlineStr">
        <is>
          <t>30.000,00</t>
        </is>
      </c>
      <c r="F40" s="4" t="inlineStr">
        <is>
          <t>1000.00</t>
        </is>
      </c>
    </row>
    <row collapsed="false" customFormat="false" customHeight="false" hidden="false" ht="12.1" outlineLevel="0" r="41">
      <c r="A41" s="5" t="s">
        <f>=HYPERLINK("https://www.leilaoonline.com.br/lote/detalhe/29340", "4722")</f>
      </c>
      <c r="B41" s="4" t="s">
        <f>=HYPERLINK("https://www.leilaoonline.com.br/lote/detalhe/29340", "  CASE 8800 COLHEDORA, FR814, UND PARAÍSO")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30.000,00</t>
        </is>
      </c>
      <c r="F41" s="4" t="inlineStr">
        <is>
          <t>1000.00</t>
        </is>
      </c>
    </row>
    <row collapsed="false" customFormat="false" customHeight="false" hidden="false" ht="12.1" outlineLevel="0" r="42">
      <c r="A42" s="5" t="s">
        <f>=HYPERLINK("https://www.leilaoonline.com.br/lote/detalhe/29339", "4783")</f>
      </c>
      <c r="B42" s="4" t="s">
        <f>=HYPERLINK("https://www.leilaoonline.com.br/lote/detalhe/29339", "  CASE 8800 COLHEDORA, FR817, UND PARAÍSO")</f>
      </c>
      <c r="C42" s="4" t="inlineStr">
        <is>
          <t>Não vendido</t>
        </is>
      </c>
      <c r="D42" s="4" t="inlineStr">
        <is>
          <t>1</t>
        </is>
      </c>
      <c r="E42" s="5" t="inlineStr">
        <is>
          <t>30.000,00</t>
        </is>
      </c>
      <c r="F42" s="4" t="inlineStr">
        <is>
          <t>1000.00</t>
        </is>
      </c>
    </row>
    <row collapsed="false" customFormat="false" customHeight="false" hidden="false" ht="12.1" outlineLevel="0" r="43">
      <c r="A43" s="5" t="s">
        <f>=HYPERLINK("https://www.leilaoonline.com.br/lote/detalhe/29337", "4813")</f>
      </c>
      <c r="B43" s="4" t="s">
        <f>=HYPERLINK("https://www.leilaoonline.com.br/lote/detalhe/29337", " IMPLEMENTO, FR19942, UND PARAÍSO")</f>
      </c>
      <c r="C43" s="4" t="inlineStr">
        <is>
          <t>Não vendido</t>
        </is>
      </c>
      <c r="D43" s="4" t="inlineStr">
        <is>
          <t>11</t>
        </is>
      </c>
      <c r="E43" s="5" t="inlineStr">
        <is>
          <t>2.250,00</t>
        </is>
      </c>
      <c r="F43" s="4" t="inlineStr">
        <is>
          <t>150.00</t>
        </is>
      </c>
    </row>
    <row collapsed="false" customFormat="false" customHeight="false" hidden="false" ht="12.1" outlineLevel="0" r="44">
      <c r="A44" s="5" t="s">
        <f>=HYPERLINK("https://www.leilaoonline.com.br/lote/detalhe/29290", "4816")</f>
      </c>
      <c r="B44" s="4" t="s">
        <f>=HYPERLINK("https://www.leilaoonline.com.br/lote/detalhe/29290", "SUCATA DE EQUIPAMENTOS DE MEDIÇÃO, S/FR, UND PARAÍSO")</f>
      </c>
      <c r="C44" s="4" t="inlineStr">
        <is>
          <t>Vendido</t>
        </is>
      </c>
      <c r="D44" s="4" t="inlineStr">
        <is>
          <t>87</t>
        </is>
      </c>
      <c r="E44" s="5" t="inlineStr">
        <is>
          <t>5.950,00</t>
        </is>
      </c>
      <c r="F44" s="4" t="inlineStr">
        <is>
          <t>150.00</t>
        </is>
      </c>
    </row>
    <row collapsed="false" customFormat="false" customHeight="false" hidden="false" ht="12.1" outlineLevel="0" r="45">
      <c r="A45" s="5" t="s">
        <f>=HYPERLINK("https://www.leilaoonline.com.br/lote/detalhe/29343", "5712")</f>
      </c>
      <c r="B45" s="4" t="s">
        <f>=HYPERLINK("https://www.leilaoonline.com.br/lote/detalhe/29343", " VW/GOL 1.0 GIV, ANO 2013/2014, FR20001/FR4014, UND S. CÂNDIDA 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3.750,00</t>
        </is>
      </c>
      <c r="F45" s="4" t="inlineStr">
        <is>
          <t>150.00</t>
        </is>
      </c>
    </row>
    <row collapsed="false" customFormat="false" customHeight="false" hidden="false" ht="12.1" outlineLevel="0" r="46">
      <c r="A46" s="5" t="s">
        <f>=HYPERLINK("https://www.leilaoonline.com.br/lote/detalhe/29359", "5716")</f>
      </c>
      <c r="B46" s="4" t="s">
        <f>=HYPERLINK("https://www.leilaoonline.com.br/lote/detalhe/29359", " FIAT/STRADA WORKING,  ANO 2015/2016, FR19615, UND S. CÂNDIDA ")</f>
      </c>
      <c r="C46" s="4" t="inlineStr">
        <is>
          <t>Não vendido</t>
        </is>
      </c>
      <c r="D46" s="4" t="inlineStr">
        <is>
          <t>29</t>
        </is>
      </c>
      <c r="E46" s="5" t="inlineStr">
        <is>
          <t>8.100,00</t>
        </is>
      </c>
      <c r="F46" s="4" t="inlineStr">
        <is>
          <t>150.00</t>
        </is>
      </c>
    </row>
    <row collapsed="false" customFormat="false" customHeight="false" hidden="false" ht="12.1" outlineLevel="0" r="47">
      <c r="A47" s="5" t="s">
        <f>=HYPERLINK("https://www.leilaoonline.com.br/lote/detalhe/29277", "5724")</f>
      </c>
      <c r="B47" s="4" t="s">
        <f>=HYPERLINK("https://www.leilaoonline.com.br/lote/detalhe/29277", "1 FOGÃO INDUSTRIAL, S/FR, UND SANTA CÂNDIDA")</f>
      </c>
      <c r="C47" s="4" t="inlineStr">
        <is>
          <t>Vendido</t>
        </is>
      </c>
      <c r="D47" s="4" t="inlineStr">
        <is>
          <t>3</t>
        </is>
      </c>
      <c r="E47" s="5" t="inlineStr">
        <is>
          <t>200,00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=HYPERLINK("https://www.leilaoonline.com.br/lote/detalhe/29322", "20040")</f>
      </c>
      <c r="B48" s="4" t="s">
        <f>=HYPERLINK("https://www.leilaoonline.com.br/lote/detalhe/29322", "R/RANDONSP RQ CA, ANO 2012, FR22593, C/ DOLLY S/FR, UND COSTA PINTO ")</f>
      </c>
      <c r="C48" s="4" t="inlineStr">
        <is>
          <t>Não vendido</t>
        </is>
      </c>
      <c r="D48" s="4" t="inlineStr">
        <is>
          <t>32</t>
        </is>
      </c>
      <c r="E48" s="5" t="inlineStr">
        <is>
          <t>33.000,00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=HYPERLINK("https://www.leilaoonline.com.br/lote/detalhe/29319", "20054")</f>
      </c>
      <c r="B49" s="4" t="s">
        <f>=HYPERLINK("https://www.leilaoonline.com.br/lote/detalhe/29319", " R/RANDONSP RQ CA REBOQUE CP 4 EIXO 12,50 M, ANO 2010, FR139932, UND COSTA PINTO")</f>
      </c>
      <c r="C49" s="4" t="inlineStr">
        <is>
          <t>Não vendido</t>
        </is>
      </c>
      <c r="D49" s="4" t="inlineStr">
        <is>
          <t>16</t>
        </is>
      </c>
      <c r="E49" s="5" t="inlineStr">
        <is>
          <t>20.000,00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=HYPERLINK("https://www.leilaoonline.com.br/lote/detalhe/29321", "20071")</f>
      </c>
      <c r="B50" s="4" t="s">
        <f>=HYPERLINK("https://www.leilaoonline.com.br/lote/detalhe/29321", "R/RANDONSP RQ CA, ANO 2012, FR139446, UND COSTA PINTO ")</f>
      </c>
      <c r="C50" s="4" t="inlineStr">
        <is>
          <t>Não vendido</t>
        </is>
      </c>
      <c r="D50" s="4" t="inlineStr">
        <is>
          <t>19</t>
        </is>
      </c>
      <c r="E50" s="5" t="inlineStr">
        <is>
          <t>21.500,00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=HYPERLINK("https://www.leilaoonline.com.br/lote/detalhe/29320", "20075")</f>
      </c>
      <c r="B51" s="4" t="s">
        <f>=HYPERLINK("https://www.leilaoonline.com.br/lote/detalhe/29320", "R/RANDONSP RQ CA, ANO 2010/2011, FR36283, C/ DOLLY S/FR, UND COSTA PINTO ")</f>
      </c>
      <c r="C51" s="4" t="inlineStr">
        <is>
          <t>Vendido</t>
        </is>
      </c>
      <c r="D51" s="4" t="inlineStr">
        <is>
          <t>13</t>
        </is>
      </c>
      <c r="E51" s="5" t="inlineStr">
        <is>
          <t>32.500,00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=HYPERLINK("https://www.leilaoonline.com.br/lote/detalhe/29318", "20078")</f>
      </c>
      <c r="B52" s="4" t="s">
        <f>=HYPERLINK("https://www.leilaoonline.com.br/lote/detalhe/29318", " SEMI-REBOQUE SR/RODOFORTSA SRC 2E -  CANA PICADA, ANO2008, FR56294, UND COSTA PINTO")</f>
      </c>
      <c r="C52" s="4" t="inlineStr">
        <is>
          <t>Vendido</t>
        </is>
      </c>
      <c r="D52" s="4" t="inlineStr">
        <is>
          <t>12</t>
        </is>
      </c>
      <c r="E52" s="5" t="inlineStr">
        <is>
          <t>20.500,00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=HYPERLINK("https://www.leilaoonline.com.br/lote/detalhe/29448", "20093")</f>
      </c>
      <c r="B53" s="4" t="s">
        <f>=HYPERLINK("https://www.leilaoonline.com.br/lote/detalhe/29448", " SEMI-REBOQUE SR/RODOFORTSA SRC 2E - 12,50M CANA INTEIRA, ANO2008, FR56307, UND COSTA PINTO")</f>
      </c>
      <c r="C53" s="4" t="inlineStr">
        <is>
          <t>Vendido</t>
        </is>
      </c>
      <c r="D53" s="4" t="inlineStr">
        <is>
          <t>20</t>
        </is>
      </c>
      <c r="E53" s="5" t="inlineStr">
        <is>
          <t>22.000,00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=HYPERLINK("https://www.leilaoonline.com.br/lote/detalhe/29243", "20144")</f>
      </c>
      <c r="B54" s="4" t="s">
        <f>=HYPERLINK("https://www.leilaoonline.com.br/lote/detalhe/29243", " REBOQUE R/RANDONSP RQ CA, ANO 2010/2011, FR36264, UND COSTA PINTO")</f>
      </c>
      <c r="C54" s="4" t="inlineStr">
        <is>
          <t>Vendido</t>
        </is>
      </c>
      <c r="D54" s="4" t="inlineStr">
        <is>
          <t>92</t>
        </is>
      </c>
      <c r="E54" s="5" t="inlineStr">
        <is>
          <t>36.250,00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=HYPERLINK("https://www.leilaoonline.com.br/lote/detalhe/29263", "20145")</f>
      </c>
      <c r="B55" s="4" t="s">
        <f>=HYPERLINK("https://www.leilaoonline.com.br/lote/detalhe/29263", " S. REBOQUE SR/RANDONSP SRCA CA, ANO 2010/2011, FR22574, UND COSTA PINTO")</f>
      </c>
      <c r="C55" s="4" t="inlineStr">
        <is>
          <t>Vendido</t>
        </is>
      </c>
      <c r="D55" s="4" t="inlineStr">
        <is>
          <t>36</t>
        </is>
      </c>
      <c r="E55" s="5" t="inlineStr">
        <is>
          <t>41.000,00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=HYPERLINK("https://www.leilaoonline.com.br/lote/detalhe/29262", "20146")</f>
      </c>
      <c r="B56" s="4" t="s">
        <f>=HYPERLINK("https://www.leilaoonline.com.br/lote/detalhe/29262", " S. REBOQUE SR/RODOFORTSA SRC 2E, ANO 2008, FR56312, UND COSTA PINTO ")</f>
      </c>
      <c r="C56" s="4" t="inlineStr">
        <is>
          <t>Vendido</t>
        </is>
      </c>
      <c r="D56" s="4" t="inlineStr">
        <is>
          <t>11</t>
        </is>
      </c>
      <c r="E56" s="5" t="inlineStr">
        <is>
          <t>20.000,00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=HYPERLINK("https://www.leilaoonline.com.br/lote/detalhe/29265", "20147")</f>
      </c>
      <c r="B57" s="4" t="s">
        <f>=HYPERLINK("https://www.leilaoonline.com.br/lote/detalhe/29265", " S. REBOQUE SR/RANDON SR CA, ANO 2007, FR66142, UND COSTA PINTO ")</f>
      </c>
      <c r="C57" s="4" t="inlineStr">
        <is>
          <t>Vendido</t>
        </is>
      </c>
      <c r="D57" s="4" t="inlineStr">
        <is>
          <t>11</t>
        </is>
      </c>
      <c r="E57" s="5" t="inlineStr">
        <is>
          <t>24.000,00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=HYPERLINK("https://www.leilaoonline.com.br/lote/detalhe/29267", "20148")</f>
      </c>
      <c r="B58" s="4" t="s">
        <f>=HYPERLINK("https://www.leilaoonline.com.br/lote/detalhe/29267", " S. REBOQUE SR/RANDON SR CA, ANO 2007, FR56244/56996, UND COSTA PINTO ")</f>
      </c>
      <c r="C58" s="4" t="inlineStr">
        <is>
          <t>Vendido</t>
        </is>
      </c>
      <c r="D58" s="4" t="inlineStr">
        <is>
          <t>34</t>
        </is>
      </c>
      <c r="E58" s="5" t="inlineStr">
        <is>
          <t>35.000,00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=HYPERLINK("https://www.leilaoonline.com.br/lote/detalhe/29266", "20149")</f>
      </c>
      <c r="B59" s="4" t="s">
        <f>=HYPERLINK("https://www.leilaoonline.com.br/lote/detalhe/29266", " REBOQUE R/RANDONSP RQ CA, ANO 2010/2011, C/ DOLLY, FR56853, UND COSTA PINTO")</f>
      </c>
      <c r="C59" s="4" t="inlineStr">
        <is>
          <t>Vendido</t>
        </is>
      </c>
      <c r="D59" s="4" t="inlineStr">
        <is>
          <t>38</t>
        </is>
      </c>
      <c r="E59" s="5" t="inlineStr">
        <is>
          <t>33.500,00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=HYPERLINK("https://www.leilaoonline.com.br/lote/detalhe/29268", "20151")</f>
      </c>
      <c r="B60" s="4" t="s">
        <f>=HYPERLINK("https://www.leilaoonline.com.br/lote/detalhe/29268", " S. REBOQUE SR/RODOFORTSA SRC 2E, ANO 2008, FR56311, UND COSTA PINTO")</f>
      </c>
      <c r="C60" s="4" t="inlineStr">
        <is>
          <t>Vendido</t>
        </is>
      </c>
      <c r="D60" s="4" t="inlineStr">
        <is>
          <t>13</t>
        </is>
      </c>
      <c r="E60" s="5" t="inlineStr">
        <is>
          <t>21.000,00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=HYPERLINK("https://www.leilaoonline.com.br/lote/detalhe/29244", "20153")</f>
      </c>
      <c r="B61" s="4" t="s">
        <f>=HYPERLINK("https://www.leilaoonline.com.br/lote/detalhe/29244", " S. REBOQUE SR/USICAMP SRCP E2 10000, ANO 2008, FR56329, UND COSTA PINTO")</f>
      </c>
      <c r="C61" s="4" t="inlineStr">
        <is>
          <t>Não vendido</t>
        </is>
      </c>
      <c r="D61" s="4" t="inlineStr">
        <is>
          <t>4</t>
        </is>
      </c>
      <c r="E61" s="5" t="inlineStr">
        <is>
          <t>16.500,00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=HYPERLINK("https://www.leilaoonline.com.br/lote/detalhe/29251", "20154")</f>
      </c>
      <c r="B62" s="4" t="s">
        <f>=HYPERLINK("https://www.leilaoonline.com.br/lote/detalhe/29251", " S. REBOQUE SR/USICAMP SRCP E2 10000 , ANO 2008, FR139633, UND COSTA PINTO")</f>
      </c>
      <c r="C62" s="4" t="inlineStr">
        <is>
          <t>Não vendido</t>
        </is>
      </c>
      <c r="D62" s="4" t="inlineStr">
        <is>
          <t>24</t>
        </is>
      </c>
      <c r="E62" s="5" t="inlineStr">
        <is>
          <t>24.000,00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=HYPERLINK("https://www.leilaoonline.com.br/lote/detalhe/29254", "20156")</f>
      </c>
      <c r="B63" s="4" t="s">
        <f>=HYPERLINK("https://www.leilaoonline.com.br/lote/detalhe/29254", " S. REBOQUE SR/USICAMP SRCP E2 10000, ANO 2008, FR139631, UND COSTA PINTO")</f>
      </c>
      <c r="C63" s="4" t="inlineStr">
        <is>
          <t>Vendido</t>
        </is>
      </c>
      <c r="D63" s="4" t="inlineStr">
        <is>
          <t>12</t>
        </is>
      </c>
      <c r="E63" s="5" t="inlineStr">
        <is>
          <t>24.000,00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=HYPERLINK("https://www.leilaoonline.com.br/lote/detalhe/29261", "20157")</f>
      </c>
      <c r="B64" s="4" t="s">
        <f>=HYPERLINK("https://www.leilaoonline.com.br/lote/detalhe/29261", " S. REBOQUE SR/USICAMP SRCP E2 10000 , ANO 2008, FR139630, UND COSTA PINTO")</f>
      </c>
      <c r="C64" s="4" t="inlineStr">
        <is>
          <t>Vendido</t>
        </is>
      </c>
      <c r="D64" s="4" t="inlineStr">
        <is>
          <t>17</t>
        </is>
      </c>
      <c r="E64" s="5" t="inlineStr">
        <is>
          <t>20.500,00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=HYPERLINK("https://www.leilaoonline.com.br/lote/detalhe/29258", "20158")</f>
      </c>
      <c r="B65" s="4" t="s">
        <f>=HYPERLINK("https://www.leilaoonline.com.br/lote/detalhe/29258", " REBOQUE R/RANDONSP RQ CA, ANO 2010/2010, FR22567, UND COSTA PINTO")</f>
      </c>
      <c r="C65" s="4" t="inlineStr">
        <is>
          <t>Vendido</t>
        </is>
      </c>
      <c r="D65" s="4" t="inlineStr">
        <is>
          <t>12</t>
        </is>
      </c>
      <c r="E65" s="5" t="inlineStr">
        <is>
          <t>32.500,00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=HYPERLINK("https://www.leilaoonline.com.br/lote/detalhe/29259", "20161")</f>
      </c>
      <c r="B66" s="4" t="s">
        <f>=HYPERLINK("https://www.leilaoonline.com.br/lote/detalhe/29259", " REBOQUE R/RANDONSP RQ CA, ANO 2010/2011, FR36279, UND COSTA PINTO ")</f>
      </c>
      <c r="C66" s="4" t="inlineStr">
        <is>
          <t>Vendido</t>
        </is>
      </c>
      <c r="D66" s="4" t="inlineStr">
        <is>
          <t>35</t>
        </is>
      </c>
      <c r="E66" s="5" t="inlineStr">
        <is>
          <t>32.000,00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=HYPERLINK("https://www.leilaoonline.com.br/lote/detalhe/29255", "20162")</f>
      </c>
      <c r="B67" s="4" t="s">
        <f>=HYPERLINK("https://www.leilaoonline.com.br/lote/detalhe/29255", " REBOQUE R/RANDONSP RQ CA, ANO 2012, FR139440, UND COSTA PINTO")</f>
      </c>
      <c r="C67" s="4" t="inlineStr">
        <is>
          <t>Não vendido</t>
        </is>
      </c>
      <c r="D67" s="4" t="inlineStr">
        <is>
          <t>27</t>
        </is>
      </c>
      <c r="E67" s="5" t="inlineStr">
        <is>
          <t>28.000,00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=HYPERLINK("https://www.leilaoonline.com.br/lote/detalhe/29245", "20163")</f>
      </c>
      <c r="B68" s="4" t="s">
        <f>=HYPERLINK("https://www.leilaoonline.com.br/lote/detalhe/29245", " REBOQUE R/RANDONSP RQ CA, ANO 2010/2010, FR22566, UND COSTA PINTO")</f>
      </c>
      <c r="C68" s="4" t="inlineStr">
        <is>
          <t>Não vendido</t>
        </is>
      </c>
      <c r="D68" s="4" t="inlineStr">
        <is>
          <t>23</t>
        </is>
      </c>
      <c r="E68" s="5" t="inlineStr">
        <is>
          <t>26.000,00</t>
        </is>
      </c>
      <c r="F68" s="4" t="inlineStr">
        <is>
          <t>500.00</t>
        </is>
      </c>
    </row>
    <row collapsed="false" customFormat="false" customHeight="false" hidden="false" ht="12.1" outlineLevel="0" r="69">
      <c r="A69" s="5" t="s">
        <f>=HYPERLINK("https://www.leilaoonline.com.br/lote/detalhe/29323", "20164")</f>
      </c>
      <c r="B69" s="4" t="s">
        <f>=HYPERLINK("https://www.leilaoonline.com.br/lote/detalhe/29323", "R/RANDONSP RQ CA, ANO 2012, FR22587, C/ DOLLY S/FR, UND COSTA PINTO ")</f>
      </c>
      <c r="C69" s="4" t="inlineStr">
        <is>
          <t>Não vendido</t>
        </is>
      </c>
      <c r="D69" s="4" t="inlineStr">
        <is>
          <t>7</t>
        </is>
      </c>
      <c r="E69" s="5" t="inlineStr">
        <is>
          <t>30.000,00</t>
        </is>
      </c>
      <c r="F69" s="4" t="inlineStr">
        <is>
          <t>500.00</t>
        </is>
      </c>
    </row>
    <row collapsed="false" customFormat="false" customHeight="false" hidden="false" ht="12.1" outlineLevel="0" r="70">
      <c r="A70" s="5" t="s">
        <f>=HYPERLINK("https://www.leilaoonline.com.br/lote/detalhe/29324", "20171")</f>
      </c>
      <c r="B70" s="4" t="s">
        <f>=HYPERLINK("https://www.leilaoonline.com.br/lote/detalhe/29324", "SEMI-REBOQUE SR/USICAMP SRCP E2 10000 - 12,5M, ANO2008, FR56336, UND COSTA PINTO")</f>
      </c>
      <c r="C70" s="4" t="inlineStr">
        <is>
          <t>Não vendido</t>
        </is>
      </c>
      <c r="D70" s="4" t="inlineStr">
        <is>
          <t>13</t>
        </is>
      </c>
      <c r="E70" s="5" t="inlineStr">
        <is>
          <t>21.000,00</t>
        </is>
      </c>
      <c r="F70" s="4" t="inlineStr">
        <is>
          <t>500.00</t>
        </is>
      </c>
    </row>
    <row collapsed="false" customFormat="false" customHeight="false" hidden="false" ht="12.1" outlineLevel="0" r="71">
      <c r="A71" s="5" t="s">
        <f>=HYPERLINK("https://www.leilaoonline.com.br/lote/detalhe/29260", "20172")</f>
      </c>
      <c r="B71" s="4" t="s">
        <f>=HYPERLINK("https://www.leilaoonline.com.br/lote/detalhe/29260", " S. REBOQUE SR/USICAMP SRCP E2 10000 , ANO 2008, FR56353, UND COSTA PINTO")</f>
      </c>
      <c r="C71" s="4" t="inlineStr">
        <is>
          <t>Não vendido</t>
        </is>
      </c>
      <c r="D71" s="4" t="inlineStr">
        <is>
          <t>20</t>
        </is>
      </c>
      <c r="E71" s="5" t="inlineStr">
        <is>
          <t>22.000,00</t>
        </is>
      </c>
      <c r="F71" s="4" t="inlineStr">
        <is>
          <t>500.00</t>
        </is>
      </c>
    </row>
    <row collapsed="false" customFormat="false" customHeight="false" hidden="false" ht="12.1" outlineLevel="0" r="72">
      <c r="A72" s="5" t="s">
        <f>=HYPERLINK("https://www.leilaoonline.com.br/lote/detalhe/29248", "20174")</f>
      </c>
      <c r="B72" s="4" t="s">
        <f>=HYPERLINK("https://www.leilaoonline.com.br/lote/detalhe/29248", " REBOQUE R/RANDONSP RQ CA, ANO 2012, FR22586, UND COSTA PINTO")</f>
      </c>
      <c r="C72" s="4" t="inlineStr">
        <is>
          <t>Não vendido</t>
        </is>
      </c>
      <c r="D72" s="4" t="inlineStr">
        <is>
          <t>28</t>
        </is>
      </c>
      <c r="E72" s="5" t="inlineStr">
        <is>
          <t>31.000,00</t>
        </is>
      </c>
      <c r="F72" s="4" t="inlineStr">
        <is>
          <t>500.00</t>
        </is>
      </c>
    </row>
    <row collapsed="false" customFormat="false" customHeight="false" hidden="false" ht="12.1" outlineLevel="0" r="73">
      <c r="A73" s="5" t="s">
        <f>=HYPERLINK("https://www.leilaoonline.com.br/lote/detalhe/29247", "20178")</f>
      </c>
      <c r="B73" s="4" t="s">
        <f>=HYPERLINK("https://www.leilaoonline.com.br/lote/detalhe/29247", " REBOQUE R/FACCHINI RF CA, ANO 2007, FR173809, UND COSTA PINTO         ")</f>
      </c>
      <c r="C73" s="4" t="inlineStr">
        <is>
          <t>Não vendido</t>
        </is>
      </c>
      <c r="D73" s="4" t="inlineStr">
        <is>
          <t>1</t>
        </is>
      </c>
      <c r="E73" s="5" t="inlineStr">
        <is>
          <t>8.500,00</t>
        </is>
      </c>
      <c r="F73" s="4" t="inlineStr">
        <is>
          <t>250.00</t>
        </is>
      </c>
    </row>
    <row collapsed="false" customFormat="false" customHeight="false" hidden="false" ht="12.1" outlineLevel="0" r="74">
      <c r="A74" s="5" t="s">
        <f>=HYPERLINK("https://www.leilaoonline.com.br/lote/detalhe/29256", "20180")</f>
      </c>
      <c r="B74" s="4" t="s">
        <f>=HYPERLINK("https://www.leilaoonline.com.br/lote/detalhe/29256", " REBOQUE REB/ANTONINI, ANO 1993, FR36035, UND COSTA PINTO")</f>
      </c>
      <c r="C74" s="4" t="inlineStr">
        <is>
          <t>Não vendido</t>
        </is>
      </c>
      <c r="D74" s="4" t="inlineStr">
        <is>
          <t>3</t>
        </is>
      </c>
      <c r="E74" s="5" t="inlineStr">
        <is>
          <t>7.250,00</t>
        </is>
      </c>
      <c r="F74" s="4" t="inlineStr">
        <is>
          <t>250.00</t>
        </is>
      </c>
    </row>
    <row collapsed="false" customFormat="false" customHeight="false" hidden="false" ht="12.1" outlineLevel="0" r="75">
      <c r="A75" s="5" t="s">
        <f>=HYPERLINK("https://www.leilaoonline.com.br/lote/detalhe/29249", "20181")</f>
      </c>
      <c r="B75" s="4" t="s">
        <f>=HYPERLINK("https://www.leilaoonline.com.br/lote/detalhe/29249", " REBOQUE REB/ANTONINI, ANO 1993, FR36037, UND COSTA PINTO ")</f>
      </c>
      <c r="C75" s="4" t="inlineStr">
        <is>
          <t>Não vendido</t>
        </is>
      </c>
      <c r="D75" s="4" t="inlineStr">
        <is>
          <t>5</t>
        </is>
      </c>
      <c r="E75" s="5" t="inlineStr">
        <is>
          <t>6.750,00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=HYPERLINK("https://www.leilaoonline.com.br/lote/detalhe/29269", "20182")</f>
      </c>
      <c r="B76" s="4" t="s">
        <f>=HYPERLINK("https://www.leilaoonline.com.br/lote/detalhe/29269", " S. REBOQUE SR/RANDON SR CA, ANO 2007, FR56259, UND COSTA PINTO ")</f>
      </c>
      <c r="C76" s="4" t="inlineStr">
        <is>
          <t>Vendido</t>
        </is>
      </c>
      <c r="D76" s="4" t="inlineStr">
        <is>
          <t>35</t>
        </is>
      </c>
      <c r="E76" s="5" t="inlineStr">
        <is>
          <t>29.500,00</t>
        </is>
      </c>
      <c r="F76" s="4" t="inlineStr">
        <is>
          <t>500.00</t>
        </is>
      </c>
    </row>
    <row collapsed="false" customFormat="false" customHeight="false" hidden="false" ht="12.1" outlineLevel="0" r="77">
      <c r="A77" s="5" t="s">
        <f>=HYPERLINK("https://www.leilaoonline.com.br/lote/detalhe/29270", "20183")</f>
      </c>
      <c r="B77" s="4" t="s">
        <f>=HYPERLINK("https://www.leilaoonline.com.br/lote/detalhe/29270", " S. REBOQUE SR/RANDONSP SRCA CA, ANO 2010/2011, FR22581, UND COSTA PINTO")</f>
      </c>
      <c r="C77" s="4" t="inlineStr">
        <is>
          <t>Vendido</t>
        </is>
      </c>
      <c r="D77" s="4" t="inlineStr">
        <is>
          <t>33</t>
        </is>
      </c>
      <c r="E77" s="5" t="inlineStr">
        <is>
          <t>37.500,00</t>
        </is>
      </c>
      <c r="F77" s="4" t="inlineStr">
        <is>
          <t>500.00</t>
        </is>
      </c>
    </row>
    <row collapsed="false" customFormat="false" customHeight="false" hidden="false" ht="12.1" outlineLevel="0" r="78">
      <c r="A78" s="5" t="s">
        <f>=HYPERLINK("https://www.leilaoonline.com.br/lote/detalhe/29326", "21042")</f>
      </c>
      <c r="B78" s="4" t="s">
        <f>=HYPERLINK("https://www.leilaoonline.com.br/lote/detalhe/29326", " SUCATA DE 02 QUEBRA LOMBO, FR139921/140017,UND RAFARD ")</f>
      </c>
      <c r="C78" s="4" t="inlineStr">
        <is>
          <t>Não vendido</t>
        </is>
      </c>
      <c r="D78" s="4" t="inlineStr">
        <is>
          <t>2</t>
        </is>
      </c>
      <c r="E78" s="5" t="inlineStr">
        <is>
          <t>300,00</t>
        </is>
      </c>
      <c r="F78" s="4" t="inlineStr">
        <is>
          <t>100.00</t>
        </is>
      </c>
    </row>
    <row collapsed="false" customFormat="false" customHeight="false" hidden="false" ht="12.1" outlineLevel="0" r="79">
      <c r="A79" s="5" t="s">
        <f>=HYPERLINK("https://www.leilaoonline.com.br/lote/detalhe/29329", "21097")</f>
      </c>
      <c r="B79" s="4" t="s">
        <f>=HYPERLINK("https://www.leilaoonline.com.br/lote/detalhe/29329", " SEMI-REBOQUE SR/USICAMP SRCP E2 10000 CANA PICADA, ANO 2008, FR56344, UND RAFARD")</f>
      </c>
      <c r="C79" s="4" t="inlineStr">
        <is>
          <t>Não vendido</t>
        </is>
      </c>
      <c r="D79" s="4" t="inlineStr">
        <is>
          <t>16</t>
        </is>
      </c>
      <c r="E79" s="5" t="inlineStr">
        <is>
          <t>20.000,00</t>
        </is>
      </c>
      <c r="F79" s="4" t="inlineStr">
        <is>
          <t>500.00</t>
        </is>
      </c>
    </row>
    <row collapsed="false" customFormat="false" customHeight="false" hidden="false" ht="12.1" outlineLevel="0" r="80">
      <c r="A80" s="5" t="s">
        <f>=HYPERLINK("https://www.leilaoonline.com.br/lote/detalhe/29325", "21100")</f>
      </c>
      <c r="B80" s="4" t="s">
        <f>=HYPERLINK("https://www.leilaoonline.com.br/lote/detalhe/29325", " REBOQUE R/FACCHINI RF CA 8,00M CANA INTEIRA, ANO 2007, FR173811, UND RAFARD")</f>
      </c>
      <c r="C80" s="4" t="inlineStr">
        <is>
          <t>Não vendido</t>
        </is>
      </c>
      <c r="D80" s="4" t="inlineStr">
        <is>
          <t>4</t>
        </is>
      </c>
      <c r="E80" s="5" t="inlineStr">
        <is>
          <t>6.250,00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=HYPERLINK("https://www.leilaoonline.com.br/lote/detalhe/29328", "21132")</f>
      </c>
      <c r="B81" s="4" t="s">
        <f>=HYPERLINK("https://www.leilaoonline.com.br/lote/detalhe/29328", " TRANSBORDO  ATA, ANO 2010, FR68036, UND RAFARD")</f>
      </c>
      <c r="C81" s="4" t="inlineStr">
        <is>
          <t>Não vendido</t>
        </is>
      </c>
      <c r="D81" s="4" t="inlineStr">
        <is>
          <t>42</t>
        </is>
      </c>
      <c r="E81" s="5" t="inlineStr">
        <is>
          <t>16.000,00</t>
        </is>
      </c>
      <c r="F81" s="4" t="inlineStr">
        <is>
          <t>250.00</t>
        </is>
      </c>
    </row>
    <row collapsed="false" customFormat="false" customHeight="false" hidden="false" ht="12.1" outlineLevel="0" r="82">
      <c r="A82" s="5" t="s">
        <f>=HYPERLINK("https://www.leilaoonline.com.br/lote/detalhe/29327", "21135")</f>
      </c>
      <c r="B82" s="4" t="s">
        <f>=HYPERLINK("https://www.leilaoonline.com.br/lote/detalhe/29327", " CALDEIRA ZANINI 20.000KG.H, S/FR, UND RAFARD")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50.000,00</t>
        </is>
      </c>
      <c r="F82" s="4" t="inlineStr">
        <is>
          <t>1000.00</t>
        </is>
      </c>
    </row>
    <row collapsed="false" customFormat="false" customHeight="false" hidden="false" ht="12.1" outlineLevel="0" r="83">
      <c r="A83" s="5" t="s">
        <f>=HYPERLINK("https://www.leilaoonline.com.br/lote/detalhe/29357", "21138")</f>
      </c>
      <c r="B83" s="4" t="s">
        <f>=HYPERLINK("https://www.leilaoonline.com.br/lote/detalhe/29357", "01 nobreak Chloride da Emerson de 30Kva 02 nobreak’s Siemens de 10kva, UND RAFARD")</f>
      </c>
      <c r="C83" s="4" t="inlineStr">
        <is>
          <t>Não vendido</t>
        </is>
      </c>
      <c r="D83" s="4" t="inlineStr">
        <is>
          <t>7</t>
        </is>
      </c>
      <c r="E83" s="5" t="inlineStr">
        <is>
          <t>1.100,00</t>
        </is>
      </c>
      <c r="F83" s="4" t="inlineStr">
        <is>
          <t>100.00</t>
        </is>
      </c>
    </row>
    <row collapsed="false" customFormat="false" customHeight="false" hidden="false" ht="12.1" outlineLevel="0" r="84">
      <c r="A84" s="5" t="s">
        <f>=HYPERLINK("https://www.leilaoonline.com.br/lote/detalhe/29358", "21139")</f>
      </c>
      <c r="B84" s="4" t="s">
        <f>=HYPERLINK("https://www.leilaoonline.com.br/lote/detalhe/29358", "SUCATA DE MOVEIS E UTENSÍLIOS EM GERAL, UND RAFARD (detalhes em especificações)")</f>
      </c>
      <c r="C84" s="4" t="inlineStr">
        <is>
          <t>Vendido</t>
        </is>
      </c>
      <c r="D84" s="4" t="inlineStr">
        <is>
          <t>3</t>
        </is>
      </c>
      <c r="E84" s="5" t="inlineStr">
        <is>
          <t>650,00</t>
        </is>
      </c>
      <c r="F84" s="4" t="inlineStr">
        <is>
          <t>150.00</t>
        </is>
      </c>
    </row>
    <row collapsed="false" customFormat="false" customHeight="false" hidden="false" ht="12.1" outlineLevel="0" r="85">
      <c r="A85" s="5" t="s">
        <f>=HYPERLINK("https://www.leilaoonline.com.br/lote/detalhe/29363", "21140")</f>
      </c>
      <c r="B85" s="4" t="s">
        <f>=HYPERLINK("https://www.leilaoonline.com.br/lote/detalhe/29363", "03 RODAS GUIA, 11 ROLETES E PEÇAS DIVERSAS, S/FR, UND RAFARD")</f>
      </c>
      <c r="C85" s="4" t="inlineStr">
        <is>
          <t>Vendido</t>
        </is>
      </c>
      <c r="D85" s="4" t="inlineStr">
        <is>
          <t>4</t>
        </is>
      </c>
      <c r="E85" s="5" t="inlineStr">
        <is>
          <t>500,00</t>
        </is>
      </c>
      <c r="F85" s="4" t="inlineStr">
        <is>
          <t>100.00</t>
        </is>
      </c>
    </row>
    <row collapsed="false" customFormat="false" customHeight="false" hidden="false" ht="12.1" outlineLevel="0" r="86">
      <c r="A86" s="5" t="s">
        <f>=HYPERLINK("https://www.leilaoonline.com.br/lote/detalhe/29334", "22071")</f>
      </c>
      <c r="B86" s="4" t="s">
        <f>=HYPERLINK("https://www.leilaoonline.com.br/lote/detalhe/29334", " SUBSOLADOR, FR25659, UND S. HELENA")</f>
      </c>
      <c r="C86" s="4" t="inlineStr">
        <is>
          <t>Não vendido</t>
        </is>
      </c>
      <c r="D86" s="4" t="inlineStr">
        <is>
          <t>6</t>
        </is>
      </c>
      <c r="E86" s="5" t="inlineStr">
        <is>
          <t>1.500,00</t>
        </is>
      </c>
      <c r="F86" s="4" t="inlineStr">
        <is>
          <t>150.00</t>
        </is>
      </c>
    </row>
    <row collapsed="false" customFormat="false" customHeight="false" hidden="false" ht="12.1" outlineLevel="0" r="87">
      <c r="A87" s="5" t="s">
        <f>=HYPERLINK("https://www.leilaoonline.com.br/lote/detalhe/29333", "22072")</f>
      </c>
      <c r="B87" s="4" t="s">
        <f>=HYPERLINK("https://www.leilaoonline.com.br/lote/detalhe/29333", " SEMI-REBOQUE USICAMP SRCP E2 1000 12,50M, ANO, 2008, FR56354, UND S. HELENA")</f>
      </c>
      <c r="C87" s="4" t="inlineStr">
        <is>
          <t>Não vendido</t>
        </is>
      </c>
      <c r="D87" s="4" t="inlineStr">
        <is>
          <t>6</t>
        </is>
      </c>
      <c r="E87" s="5" t="inlineStr">
        <is>
          <t>18.000,00</t>
        </is>
      </c>
      <c r="F87" s="4" t="inlineStr">
        <is>
          <t>500.00</t>
        </is>
      </c>
    </row>
    <row collapsed="false" customFormat="false" customHeight="false" hidden="false" ht="12.1" outlineLevel="0" r="88">
      <c r="A88" s="5" t="s">
        <f>=HYPERLINK("https://www.leilaoonline.com.br/lote/detalhe/29335", "22073")</f>
      </c>
      <c r="B88" s="4" t="s">
        <f>=HYPERLINK("https://www.leilaoonline.com.br/lote/detalhe/29335", " IMPLEMENTO TRITURADOR DE PALHA, FR25273, UND S.HELENA")</f>
      </c>
      <c r="C88" s="4" t="inlineStr">
        <is>
          <t>Não vendido</t>
        </is>
      </c>
      <c r="D88" s="4" t="inlineStr">
        <is>
          <t>17</t>
        </is>
      </c>
      <c r="E88" s="5" t="inlineStr">
        <is>
          <t>2.750,00</t>
        </is>
      </c>
      <c r="F88" s="4" t="inlineStr">
        <is>
          <t>150.00</t>
        </is>
      </c>
    </row>
    <row collapsed="false" customFormat="false" customHeight="false" hidden="false" ht="12.1" outlineLevel="0" r="89">
      <c r="A89" s="5" t="s">
        <f>=HYPERLINK("https://www.leilaoonline.com.br/lote/detalhe/29330", "22074")</f>
      </c>
      <c r="B89" s="4" t="s">
        <f>=HYPERLINK("https://www.leilaoonline.com.br/lote/detalhe/29330", " REBOQUE RANDONSP RQ CA 4E CP COM RALA , ANO 2010, FR56812,COM DOLLY S/FR, UND S. HELENA")</f>
      </c>
      <c r="C89" s="4" t="inlineStr">
        <is>
          <t>Não vendido</t>
        </is>
      </c>
      <c r="D89" s="4" t="inlineStr">
        <is>
          <t>17</t>
        </is>
      </c>
      <c r="E89" s="5" t="inlineStr">
        <is>
          <t>26.000,00</t>
        </is>
      </c>
      <c r="F89" s="4" t="inlineStr">
        <is>
          <t>500.00</t>
        </is>
      </c>
    </row>
    <row collapsed="false" customFormat="false" customHeight="false" hidden="false" ht="12.1" outlineLevel="0" r="90">
      <c r="A90" s="5" t="s">
        <f>=HYPERLINK("https://www.leilaoonline.com.br/lote/detalhe/29336", "22078")</f>
      </c>
      <c r="B90" s="4" t="s">
        <f>=HYPERLINK("https://www.leilaoonline.com.br/lote/detalhe/29336", " CARROCERIA TANQUE COMBATE INCENDIO COR CINZA, FR57506, UND S.HELENA")</f>
      </c>
      <c r="C90" s="4" t="inlineStr">
        <is>
          <t>Não vendido</t>
        </is>
      </c>
      <c r="D90" s="4" t="inlineStr">
        <is>
          <t>7</t>
        </is>
      </c>
      <c r="E90" s="5" t="inlineStr">
        <is>
          <t>3.250,00</t>
        </is>
      </c>
      <c r="F90" s="4" t="inlineStr">
        <is>
          <t>150.00</t>
        </is>
      </c>
    </row>
    <row collapsed="false" customFormat="false" customHeight="false" hidden="false" ht="12.1" outlineLevel="0" r="91">
      <c r="A91" s="5" t="s">
        <f>=HYPERLINK("https://www.leilaoonline.com.br/lote/detalhe/29332", "22081")</f>
      </c>
      <c r="B91" s="4" t="s">
        <f>=HYPERLINK("https://www.leilaoonline.com.br/lote/detalhe/29332", " TRANSBORDO SERMAG 08 T 51 2000, FR10129, UND S. HELENA")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5.750,00</t>
        </is>
      </c>
      <c r="F91" s="4" t="inlineStr">
        <is>
          <t>250.00</t>
        </is>
      </c>
    </row>
    <row collapsed="false" customFormat="false" customHeight="false" hidden="false" ht="12.1" outlineLevel="0" r="92">
      <c r="A92" s="5" t="s">
        <f>=HYPERLINK("https://www.leilaoonline.com.br/lote/detalhe/29331", "22091")</f>
      </c>
      <c r="B92" s="4" t="s">
        <f>=HYPERLINK("https://www.leilaoonline.com.br/lote/detalhe/29331", " TRANSBORDO SERMAG 10 T, ANO 2007, FR55019, UND S. HELENA")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5.750,00</t>
        </is>
      </c>
      <c r="F92" s="4" t="inlineStr">
        <is>
          <t>250.00</t>
        </is>
      </c>
    </row>
    <row collapsed="false" customFormat="false" customHeight="false" hidden="false" ht="12.1" outlineLevel="0" r="93">
      <c r="A93" s="5" t="s">
        <f>=HYPERLINK("https://www.leilaoonline.com.br/lote/detalhe/29276", "22094")</f>
      </c>
      <c r="B93" s="4" t="s">
        <f>=HYPERLINK("https://www.leilaoonline.com.br/lote/detalhe/29276", "3 GERADORES, 2 ESMERIL e 1 MOTOR ELÉTRICO, S/FR, UND SANTA HELENA")</f>
      </c>
      <c r="C93" s="4" t="inlineStr">
        <is>
          <t>Não vendido</t>
        </is>
      </c>
      <c r="D93" s="4" t="inlineStr">
        <is>
          <t>5</t>
        </is>
      </c>
      <c r="E93" s="5" t="inlineStr">
        <is>
          <t>950,00</t>
        </is>
      </c>
      <c r="F93" s="4" t="inlineStr">
        <is>
          <t>150.00</t>
        </is>
      </c>
    </row>
    <row collapsed="false" customFormat="false" customHeight="false" hidden="false" ht="12.1" outlineLevel="0" r="94">
      <c r="A94" s="5" t="s">
        <f>=HYPERLINK("https://www.leilaoonline.com.br/lote/detalhe/29344", "24066")</f>
      </c>
      <c r="B94" s="4" t="s">
        <f>=HYPERLINK("https://www.leilaoonline.com.br/lote/detalhe/29344", " HIDROROL METALMAG (ROLAO), FR23803, UND BOM RETIRO")</f>
      </c>
      <c r="C94" s="4" t="inlineStr">
        <is>
          <t>Vendido</t>
        </is>
      </c>
      <c r="D94" s="4" t="inlineStr">
        <is>
          <t>1</t>
        </is>
      </c>
      <c r="E94" s="5" t="inlineStr">
        <is>
          <t>750,00</t>
        </is>
      </c>
      <c r="F94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2026-05-01T15:56:02.00Z</dcterms:created>
  <dc:creator>Tellks Tecnologia</dc:creator>
  <cp:revision>0</cp:revision>
</cp:coreProperties>
</file>