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CAMINHÕES, 30 TRATORES, VEÍCULOS, GERADOR 1000kva, TRANSFORMADOR 7500kva,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09/08/2019 11:25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=HYPERLINK("https://www.leilaoonline.com.br/lote/detalhe/31472", "100")</f>
      </c>
      <c r="B11" s="4" t="s">
        <f>=HYPERLINK("https://www.leilaoonline.com.br/lote/detalhe/31472", "TRANSFORMADOR DEDINI 13,8 kV - CHAVE - PAINEL, DISJUNTOR, UND RJ  ÁREA 1")</f>
      </c>
      <c r="C11" s="4" t="inlineStr">
        <is>
          <t>Vendido</t>
        </is>
      </c>
      <c r="D11" s="4" t="inlineStr">
        <is>
          <t>53</t>
        </is>
      </c>
      <c r="E11" s="5" t="inlineStr">
        <is>
          <t>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=HYPERLINK("https://www.leilaoonline.com.br/lote/detalhe/31475", "101")</f>
      </c>
      <c r="B12" s="4" t="s">
        <f>=HYPERLINK("https://www.leilaoonline.com.br/lote/detalhe/31475", "1 QUADRO, UND COSTA PINTO")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=HYPERLINK("https://www.leilaoonline.com.br/lote/detalhe/31476", "102")</f>
      </c>
      <c r="B13" s="4" t="s">
        <f>=HYPERLINK("https://www.leilaoonline.com.br/lote/detalhe/31476", "MÓVEIS E UTENSÍLIOS DIVERSOS (veja descritivo) UND ZANON 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=HYPERLINK("https://www.leilaoonline.com.br/lote/detalhe/31630", "103")</f>
      </c>
      <c r="B14" s="4" t="s">
        <f>=HYPERLINK("https://www.leilaoonline.com.br/lote/detalhe/31630", "Sucata Metálica Proveniente de Prover. Peso Aproximado: 3.500 kg - LOC: TERMINAL RIO DE JANEIRO AÉREA 1")</f>
      </c>
      <c r="C14" s="4" t="inlineStr">
        <is>
          <t>Vendido</t>
        </is>
      </c>
      <c r="D14" s="4" t="inlineStr">
        <is>
          <t>61</t>
        </is>
      </c>
      <c r="E14" s="5" t="inlineStr">
        <is>
          <t>9.350,00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=HYPERLINK("https://www.leilaoonline.com.br/lote/detalhe/31631", "104")</f>
      </c>
      <c r="B15" s="4" t="s">
        <f>=HYPERLINK("https://www.leilaoonline.com.br/lote/detalhe/31631", "600 kg - Sucata Elétrica Proveniente de Pedaços de Cabos Elétricos. Peso Aproximado: 600 kg - LOCALIZAÇÃO TERMINAL RIO DE JANEIRO AÉREA 1")</f>
      </c>
      <c r="C15" s="4" t="inlineStr">
        <is>
          <t>Vendido</t>
        </is>
      </c>
      <c r="D15" s="4" t="inlineStr">
        <is>
          <t>43</t>
        </is>
      </c>
      <c r="E15" s="5" t="inlineStr">
        <is>
          <t>6.650,00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=HYPERLINK("https://www.leilaoonline.com.br/lote/detalhe/31566", "1001")</f>
      </c>
      <c r="B16" s="4" t="s">
        <f>=HYPERLINK("https://www.leilaoonline.com.br/lote/detalhe/31566", "30 tonelas (aproximadamente) SUCATA AÇO/OUTROS, UND JATAI (VENDA POR KILO)")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0,46</t>
        </is>
      </c>
      <c r="F16" s="4" t="inlineStr">
        <is>
          <t>0.02</t>
        </is>
      </c>
    </row>
    <row collapsed="false" customFormat="false" customHeight="false" hidden="false" ht="12.1" outlineLevel="0" r="17">
      <c r="A17" s="5" t="s">
        <f>=HYPERLINK("https://www.leilaoonline.com.br/lote/detalhe/30748", "2446")</f>
      </c>
      <c r="B17" s="4" t="s">
        <f>=HYPERLINK("https://www.leilaoonline.com.br/lote/detalhe/30748", "TRATOR VALTRA 205I 4X4 HIFLOW, ANO 2011, SÉRIE 83807010, FR360626, UND DIAMANTE")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=HYPERLINK("https://www.leilaoonline.com.br/lote/detalhe/30749", "2447")</f>
      </c>
      <c r="B18" s="4" t="s">
        <f>=HYPERLINK("https://www.leilaoonline.com.br/lote/detalhe/30749", "GRADE GRADE PESADA 14 DISCOS E 2 PARTES DE IMPLEMENTO, FR74252/10361, UND DIAMANTE")</f>
      </c>
      <c r="C18" s="4" t="inlineStr">
        <is>
          <t>Vendido</t>
        </is>
      </c>
      <c r="D18" s="4" t="inlineStr">
        <is>
          <t>27</t>
        </is>
      </c>
      <c r="E18" s="5" t="inlineStr">
        <is>
          <t>11.150,00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=HYPERLINK("https://www.leilaoonline.com.br/lote/detalhe/30750", "2448")</f>
      </c>
      <c r="B19" s="4" t="s">
        <f>=HYPERLINK("https://www.leilaoonline.com.br/lote/detalhe/30750", "HIDRO ROLL, FR107307, UND DIAMANTE")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=HYPERLINK("https://www.leilaoonline.com.br/lote/detalhe/30751", "2449")</f>
      </c>
      <c r="B20" s="4" t="s">
        <f>=HYPERLINK("https://www.leilaoonline.com.br/lote/detalhe/30751", "1 MAQUINA DE SERRA, PATRIM. 074543, UND DIAMANTE")</f>
      </c>
      <c r="C20" s="4" t="inlineStr">
        <is>
          <t>Vendido</t>
        </is>
      </c>
      <c r="D20" s="4" t="inlineStr">
        <is>
          <t>35</t>
        </is>
      </c>
      <c r="E20" s="5" t="inlineStr">
        <is>
          <t>5.600,00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=HYPERLINK("https://www.leilaoonline.com.br/lote/detalhe/30752", "2450")</f>
      </c>
      <c r="B21" s="4" t="s">
        <f>=HYPERLINK("https://www.leilaoonline.com.br/lote/detalhe/30752", "1 TANQUE E 2 BERÇO DE FERRO, PATRIM. 076898, UND DIAMANTE")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=HYPERLINK("https://www.leilaoonline.com.br/lote/detalhe/30753", "2451")</f>
      </c>
      <c r="B22" s="4" t="s">
        <f>=HYPERLINK("https://www.leilaoonline.com.br/lote/detalhe/30753", "3 TANQUES FERRO 1 GRANDE E 2 PEQUENOS, PATRIM.77137/77136/206023, UND DIAMANTE")</f>
      </c>
      <c r="C22" s="4" t="inlineStr">
        <is>
          <t>Vendido</t>
        </is>
      </c>
      <c r="D22" s="4" t="inlineStr">
        <is>
          <t>29</t>
        </is>
      </c>
      <c r="E22" s="5" t="inlineStr">
        <is>
          <t>4.950,00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=HYPERLINK("https://www.leilaoonline.com.br/lote/detalhe/30754", "2452")</f>
      </c>
      <c r="B23" s="4" t="s">
        <f>=HYPERLINK("https://www.leilaoonline.com.br/lote/detalhe/30754", "SUCATA DE MÓVEIS - (veja descrição), S/FR, UND DIAMANTE")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=HYPERLINK("https://www.leilaoonline.com.br/lote/detalhe/30792", "2453")</f>
      </c>
      <c r="B24" s="4" t="s">
        <f>=HYPERLINK("https://www.leilaoonline.com.br/lote/detalhe/30792", "QUADROS, S/FR, UND DIAMANTE")</f>
      </c>
      <c r="C24" s="4" t="inlineStr">
        <is>
          <t>Vendido</t>
        </is>
      </c>
      <c r="D24" s="4" t="inlineStr">
        <is>
          <t>7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=HYPERLINK("https://www.leilaoonline.com.br/lote/detalhe/30144", "3444")</f>
      </c>
      <c r="B25" s="4" t="s">
        <f>=HYPERLINK("https://www.leilaoonline.com.br/lote/detalhe/30144", "MOTO BOMBA (FALTA Á BOMBA), FR102422, UND BARRA")</f>
      </c>
      <c r="C25" s="4" t="inlineStr">
        <is>
          <t>Vendido</t>
        </is>
      </c>
      <c r="D25" s="4" t="inlineStr">
        <is>
          <t>17</t>
        </is>
      </c>
      <c r="E25" s="5" t="inlineStr">
        <is>
          <t>3.250,00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=HYPERLINK("https://www.leilaoonline.com.br/lote/detalhe/30850", "3474")</f>
      </c>
      <c r="B26" s="4" t="s">
        <f>=HYPERLINK("https://www.leilaoonline.com.br/lote/detalhe/30850", "ESTEIRA 8 mts aproximados, patrim.193756, UND BARRA")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=HYPERLINK("https://www.leilaoonline.com.br/lote/detalhe/31559", "3654")</f>
      </c>
      <c r="B27" s="4" t="s">
        <f>=HYPERLINK("https://www.leilaoonline.com.br/lote/detalhe/31559", "CAMINHÃO VW/26.220 EURO3 WORKER, ANO 2010, C/ TANQUE, FR96633/98535, UND BARRA")</f>
      </c>
      <c r="C27" s="4" t="inlineStr">
        <is>
          <t>Vendido</t>
        </is>
      </c>
      <c r="D27" s="4" t="inlineStr">
        <is>
          <t>87</t>
        </is>
      </c>
      <c r="E27" s="5" t="inlineStr">
        <is>
          <t>85.000,00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=HYPERLINK("https://www.leilaoonline.com.br/lote/detalhe/30809", "3698")</f>
      </c>
      <c r="B28" s="4" t="s">
        <f>=HYPERLINK("https://www.leilaoonline.com.br/lote/detalhe/30809", "TRATOR VALTRA BH 205 ANO 2011, SÉRIE 83807010, FR163444, UND BARRA")</f>
      </c>
      <c r="C28" s="4" t="inlineStr">
        <is>
          <t>Vendido</t>
        </is>
      </c>
      <c r="D28" s="4" t="inlineStr">
        <is>
          <t>66</t>
        </is>
      </c>
      <c r="E28" s="5" t="inlineStr">
        <is>
          <t>61.000,00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=HYPERLINK("https://www.leilaoonline.com.br/lote/detalhe/30810", "3699")</f>
      </c>
      <c r="B29" s="4" t="s">
        <f>=HYPERLINK("https://www.leilaoonline.com.br/lote/detalhe/30810", "TRATOR J. DEERE 7225J, ANO 1999 - FR12406, UND BARRA")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86.000,00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=HYPERLINK("https://www.leilaoonline.com.br/lote/detalhe/30851", "3700")</f>
      </c>
      <c r="B30" s="4" t="s">
        <f>=HYPERLINK("https://www.leilaoonline.com.br/lote/detalhe/30851", "1 MOTOR DE M.BENZ OM 366, S/FR, UND BARRA")</f>
      </c>
      <c r="C30" s="4" t="inlineStr">
        <is>
          <t>Vendido</t>
        </is>
      </c>
      <c r="D30" s="4" t="inlineStr">
        <is>
          <t>43</t>
        </is>
      </c>
      <c r="E30" s="5" t="inlineStr">
        <is>
          <t>6.850,00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=HYPERLINK("https://www.leilaoonline.com.br/lote/detalhe/30852", "3701")</f>
      </c>
      <c r="B31" s="4" t="s">
        <f>=HYPERLINK("https://www.leilaoonline.com.br/lote/detalhe/30852", "1 MOTOR AXOR 3340 - MB OM 457, S/FR, UND BARRA")</f>
      </c>
      <c r="C31" s="4" t="inlineStr">
        <is>
          <t>Vendido</t>
        </is>
      </c>
      <c r="D31" s="4" t="inlineStr">
        <is>
          <t>99</t>
        </is>
      </c>
      <c r="E31" s="5" t="inlineStr">
        <is>
          <t>16.000,00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=HYPERLINK("https://www.leilaoonline.com.br/lote/detalhe/30853", "3702")</f>
      </c>
      <c r="B32" s="4" t="s">
        <f>=HYPERLINK("https://www.leilaoonline.com.br/lote/detalhe/30853", "1 CÂMBIO SCANIA 881 E UM COMPRESSOR, S/FR, UND BARRA")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=HYPERLINK("https://www.leilaoonline.com.br/lote/detalhe/30811", "3703")</f>
      </c>
      <c r="B33" s="4" t="s">
        <f>=HYPERLINK("https://www.leilaoonline.com.br/lote/detalhe/30811", "TRATOR NEW ROLLAND T8295, ANO, FR88466, UND BARRA")</f>
      </c>
      <c r="C33" s="4" t="inlineStr">
        <is>
          <t>Não vendido</t>
        </is>
      </c>
      <c r="D33" s="4" t="inlineStr">
        <is>
          <t>129</t>
        </is>
      </c>
      <c r="E33" s="5" t="inlineStr">
        <is>
          <t>181.000,00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=HYPERLINK("https://www.leilaoonline.com.br/lote/detalhe/30812", "3704")</f>
      </c>
      <c r="B34" s="4" t="s">
        <f>=HYPERLINK("https://www.leilaoonline.com.br/lote/detalhe/30812", "CAMINHÃO VW/BMB 31.320 CNC CM, ANO 2011/2012, FR96669, UND BARRA")</f>
      </c>
      <c r="C34" s="4" t="inlineStr">
        <is>
          <t>Vendido</t>
        </is>
      </c>
      <c r="D34" s="4" t="inlineStr">
        <is>
          <t>66</t>
        </is>
      </c>
      <c r="E34" s="5" t="inlineStr">
        <is>
          <t>84.500,00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=HYPERLINK("https://www.leilaoonline.com.br/lote/detalhe/30813", "3705")</f>
      </c>
      <c r="B35" s="4" t="s">
        <f>=HYPERLINK("https://www.leilaoonline.com.br/lote/detalhe/30813", "CAMINHÃO SCANIA/R113 E 6X4 360 BASCULANTE, ANO 1996, FR97019/98508, UND BARRA")</f>
      </c>
      <c r="C35" s="4" t="inlineStr">
        <is>
          <t>Vendido</t>
        </is>
      </c>
      <c r="D35" s="4" t="inlineStr">
        <is>
          <t>48</t>
        </is>
      </c>
      <c r="E35" s="5" t="inlineStr">
        <is>
          <t>52.000,00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=HYPERLINK("https://www.leilaoonline.com.br/lote/detalhe/30854", "3706")</f>
      </c>
      <c r="B36" s="4" t="s">
        <f>=HYPERLINK("https://www.leilaoonline.com.br/lote/detalhe/30854", "1 PORTÃO med. aproximada 5 x 2,5 e 1 ESTRUTURA de PORTÃO, S/FR, UND BARRA")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=HYPERLINK("https://www.leilaoonline.com.br/lote/detalhe/30855", "3707")</f>
      </c>
      <c r="B37" s="4" t="s">
        <f>=HYPERLINK("https://www.leilaoonline.com.br/lote/detalhe/30855", "8 PALETES C/ SUCATA DE PEÇAS, BOMBAS, POLIAS E OUTROS, S/FR, UND BARRA")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=HYPERLINK("https://www.leilaoonline.com.br/lote/detalhe/30856", "3708")</f>
      </c>
      <c r="B38" s="4" t="s">
        <f>=HYPERLINK("https://www.leilaoonline.com.br/lote/detalhe/30856", "3 ESTUFAS, S/FR,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=HYPERLINK("https://www.leilaoonline.com.br/lote/detalhe/30857", "3709")</f>
      </c>
      <c r="B39" s="4" t="s">
        <f>=HYPERLINK("https://www.leilaoonline.com.br/lote/detalhe/30857", "1 REDUTOR BRANCO E SUCATA DE MAQ. DE SOLDA, PATRIM.202797, UN BARRA")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=HYPERLINK("https://www.leilaoonline.com.br/lote/detalhe/30860", "3710")</f>
      </c>
      <c r="B40" s="4" t="s">
        <f>=HYPERLINK("https://www.leilaoonline.com.br/lote/detalhe/30860", "TUBO DE FIBRA, S/FR, UND BARRA")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=HYPERLINK("https://www.leilaoonline.com.br/lote/detalhe/30858", "3711")</f>
      </c>
      <c r="B41" s="4" t="s">
        <f>=HYPERLINK("https://www.leilaoonline.com.br/lote/detalhe/30858", "ESTEIRA DE BORRA TEC MASTER 8 MTS APROX., S/FR, UND BARRA")</f>
      </c>
      <c r="C41" s="4" t="inlineStr">
        <is>
          <t>Vendido</t>
        </is>
      </c>
      <c r="D41" s="4" t="inlineStr">
        <is>
          <t>33</t>
        </is>
      </c>
      <c r="E41" s="5" t="inlineStr">
        <is>
          <t>5.150,00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=HYPERLINK("https://www.leilaoonline.com.br/lote/detalhe/30859", "3712")</f>
      </c>
      <c r="B42" s="4" t="s">
        <f>=HYPERLINK("https://www.leilaoonline.com.br/lote/detalhe/30859", "GUINCHO C/ ESTRUTURA, S/FR, UND BARRA")</f>
      </c>
      <c r="C42" s="4" t="inlineStr">
        <is>
          <t>Vendido</t>
        </is>
      </c>
      <c r="D42" s="4" t="inlineStr">
        <is>
          <t>4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=HYPERLINK("https://www.leilaoonline.com.br/lote/detalhe/30862", "3713")</f>
      </c>
      <c r="B43" s="4" t="s">
        <f>=HYPERLINK("https://www.leilaoonline.com.br/lote/detalhe/30862", "2 CAIXAS COM PEÇAS VIRABREQUIM, EMBREAGEM, CX CÂMBIO E,,,,S/FR, UND BARRA")</f>
      </c>
      <c r="C43" s="4" t="inlineStr">
        <is>
          <t>Vendido</t>
        </is>
      </c>
      <c r="D43" s="4" t="inlineStr">
        <is>
          <t>7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=HYPERLINK("https://www.leilaoonline.com.br/lote/detalhe/30143", "3714")</f>
      </c>
      <c r="B44" s="4" t="s">
        <f>=HYPERLINK("https://www.leilaoonline.com.br/lote/detalhe/30143", "2 FOLHA DE PORTÃO, (MED. APROXIMADA 4 X 2,5 ), UND BARRA")</f>
      </c>
      <c r="C44" s="4" t="inlineStr">
        <is>
          <t>Vendido</t>
        </is>
      </c>
      <c r="D44" s="4" t="inlineStr">
        <is>
          <t>19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=HYPERLINK("https://www.leilaoonline.com.br/lote/detalhe/31191", "3715")</f>
      </c>
      <c r="B45" s="4" t="s">
        <f>=HYPERLINK("https://www.leilaoonline.com.br/lote/detalhe/31191", " 2 DOLLY (SEM DOCUMENTO), LOC. MATÃO")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=HYPERLINK("https://www.leilaoonline.com.br/lote/detalhe/30404", "4803")</f>
      </c>
      <c r="B46" s="4" t="s">
        <f>=HYPERLINK("https://www.leilaoonline.com.br/lote/detalhe/30404", " CAMINHÃO VW/15.180 E COMBOIO, ANO 2005/2006, FR19594, UND PARAÍSO")</f>
      </c>
      <c r="C46" s="4" t="inlineStr">
        <is>
          <t>Vendido</t>
        </is>
      </c>
      <c r="D46" s="4" t="inlineStr">
        <is>
          <t>76</t>
        </is>
      </c>
      <c r="E46" s="5" t="inlineStr">
        <is>
          <t>29.000,00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=HYPERLINK("https://www.leilaoonline.com.br/lote/detalhe/30406", "4817")</f>
      </c>
      <c r="B47" s="4" t="s">
        <f>=HYPERLINK("https://www.leilaoonline.com.br/lote/detalhe/30406", " CAMINHÃO M.BENZ/L 2213 BAÚ OFICINA / MOTO GERADOR, COMPRESSOR, ANO 1980, FR139184, UND PARAÍSO")</f>
      </c>
      <c r="C47" s="4" t="inlineStr">
        <is>
          <t>Não vendido</t>
        </is>
      </c>
      <c r="D47" s="4" t="inlineStr">
        <is>
          <t>45</t>
        </is>
      </c>
      <c r="E47" s="5" t="inlineStr">
        <is>
          <t>37.000,00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=HYPERLINK("https://www.leilaoonline.com.br/lote/detalhe/30409", "4818")</f>
      </c>
      <c r="B48" s="4" t="s">
        <f>=HYPERLINK("https://www.leilaoonline.com.br/lote/detalhe/30409", " CAMINHÃO VW/26.260 MUNCK, ANO 2005/2006, FR19807, UND PARAÍSO")</f>
      </c>
      <c r="C48" s="4" t="inlineStr">
        <is>
          <t>Não vendido</t>
        </is>
      </c>
      <c r="D48" s="4" t="inlineStr">
        <is>
          <t>101</t>
        </is>
      </c>
      <c r="E48" s="5" t="inlineStr">
        <is>
          <t>86.500,00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=HYPERLINK("https://www.leilaoonline.com.br/lote/detalhe/30416", "4819")</f>
      </c>
      <c r="B49" s="4" t="s">
        <f>=HYPERLINK("https://www.leilaoonline.com.br/lote/detalhe/30416", " GRADE INTERMEDIARIA BALDAN, FR19716, UND PARAÍSO")</f>
      </c>
      <c r="C49" s="4" t="inlineStr">
        <is>
          <t>Vendido</t>
        </is>
      </c>
      <c r="D49" s="4" t="inlineStr">
        <is>
          <t>61</t>
        </is>
      </c>
      <c r="E49" s="5" t="inlineStr">
        <is>
          <t>12.000,00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=HYPERLINK("https://www.leilaoonline.com.br/lote/detalhe/30414", "4820")</f>
      </c>
      <c r="B50" s="4" t="s">
        <f>=HYPERLINK("https://www.leilaoonline.com.br/lote/detalhe/30414", " GRADE NIVALADORA BALDAN, FR57313, UND PARAÍSO")</f>
      </c>
      <c r="C50" s="4" t="inlineStr">
        <is>
          <t>Vendido</t>
        </is>
      </c>
      <c r="D50" s="4" t="inlineStr">
        <is>
          <t>39</t>
        </is>
      </c>
      <c r="E50" s="5" t="inlineStr">
        <is>
          <t>6.550,00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=HYPERLINK("https://www.leilaoonline.com.br/lote/detalhe/30408", "4821")</f>
      </c>
      <c r="B51" s="4" t="s">
        <f>=HYPERLINK("https://www.leilaoonline.com.br/lote/detalhe/30408", " GRADE CIVEMASA, FR19701, UND PARAÍSO")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8.950,00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=HYPERLINK("https://www.leilaoonline.com.br/lote/detalhe/30411", "4822")</f>
      </c>
      <c r="B52" s="4" t="s">
        <f>=HYPERLINK("https://www.leilaoonline.com.br/lote/detalhe/30411", " ENLHEIRADEIRA, FR20253, UND PARAÍSO")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=HYPERLINK("https://www.leilaoonline.com.br/lote/detalhe/30415", "4823")</f>
      </c>
      <c r="B53" s="4" t="s">
        <f>=HYPERLINK("https://www.leilaoonline.com.br/lote/detalhe/30415", " ENLHEIRADEIRA AZUL, FR1517, UND PARAÍSO")</f>
      </c>
      <c r="C53" s="4" t="inlineStr">
        <is>
          <t>Vendido</t>
        </is>
      </c>
      <c r="D53" s="4" t="inlineStr">
        <is>
          <t>11</t>
        </is>
      </c>
      <c r="E53" s="5" t="inlineStr">
        <is>
          <t>2.050,00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=HYPERLINK("https://www.leilaoonline.com.br/lote/detalhe/30413", "4824")</f>
      </c>
      <c r="B54" s="4" t="s">
        <f>=HYPERLINK("https://www.leilaoonline.com.br/lote/detalhe/30413", " GRADE PESADA COR LARANJA CIVEMASA DESMONTADA, COBRIDOR, LÂMINA E OUTROS, FR20141, UND PARAÍSO")</f>
      </c>
      <c r="C54" s="4" t="inlineStr">
        <is>
          <t>Vendido</t>
        </is>
      </c>
      <c r="D54" s="4" t="inlineStr">
        <is>
          <t>109</t>
        </is>
      </c>
      <c r="E54" s="5" t="inlineStr">
        <is>
          <t>25.250,00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=HYPERLINK("https://www.leilaoonline.com.br/lote/detalhe/30405", "4825")</f>
      </c>
      <c r="B55" s="4" t="s">
        <f>=HYPERLINK("https://www.leilaoonline.com.br/lote/detalhe/30405", " 10 PNEUS MONTADOS, S/FR, UND PARAÍSO")</f>
      </c>
      <c r="C55" s="4" t="inlineStr">
        <is>
          <t>Vendido</t>
        </is>
      </c>
      <c r="D55" s="4" t="inlineStr">
        <is>
          <t>19</t>
        </is>
      </c>
      <c r="E55" s="5" t="inlineStr">
        <is>
          <t>3.850,00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=HYPERLINK("https://www.leilaoonline.com.br/lote/detalhe/30412", "4826")</f>
      </c>
      <c r="B56" s="4" t="s">
        <f>=HYPERLINK("https://www.leilaoonline.com.br/lote/detalhe/30412", " TRATOR CASE MAXXUM 180 4X4, ANO 2012, SÉRIE M84CC301692, UND PARAÍSO")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38.500,00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=HYPERLINK("https://www.leilaoonline.com.br/lote/detalhe/30447", "5657")</f>
      </c>
      <c r="B57" s="4" t="s">
        <f>=HYPERLINK("https://www.leilaoonline.com.br/lote/detalhe/30447", "TRANSBORDO SANTAL, FR655117")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=HYPERLINK("https://www.leilaoonline.com.br/lote/detalhe/31649", "5699")</f>
      </c>
      <c r="B58" s="4" t="s">
        <f>=HYPERLINK("https://www.leilaoonline.com.br/lote/detalhe/31649", "GM/MONTANA ENGESIG AMB, ANO 2010, FR19640, UND SANTA CÂNDIDA (NECESSITA REMARCAR CHASSI)")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6.800,00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=HYPERLINK("https://www.leilaoonline.com.br/lote/detalhe/30428", "5705")</f>
      </c>
      <c r="B59" s="4" t="s">
        <f>=HYPERLINK("https://www.leilaoonline.com.br/lote/detalhe/30428", " TRATOR VALTRA BH 210I, ANO 2014, SÉRIE V210381589, FR173333, UND SANTA CÂNDIDA")</f>
      </c>
      <c r="C59" s="4" t="inlineStr">
        <is>
          <t>Não vendido</t>
        </is>
      </c>
      <c r="D59" s="4" t="inlineStr">
        <is>
          <t>53</t>
        </is>
      </c>
      <c r="E59" s="5" t="inlineStr">
        <is>
          <t>75.000,00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=HYPERLINK("https://www.leilaoonline.com.br/lote/detalhe/30448", "5715")</f>
      </c>
      <c r="B60" s="4" t="s">
        <f>=HYPERLINK("https://www.leilaoonline.com.br/lote/detalhe/30448", "PRANCHA REB/FNV FRUEHAUF 2 EIXO, ANO 1973, FR230014, UND SANTA CÂNDIDA")</f>
      </c>
      <c r="C60" s="4" t="inlineStr">
        <is>
          <t>Não vendido</t>
        </is>
      </c>
      <c r="D60" s="4" t="inlineStr">
        <is>
          <t>40</t>
        </is>
      </c>
      <c r="E60" s="5" t="inlineStr">
        <is>
          <t>40.000,00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=HYPERLINK("https://www.leilaoonline.com.br/lote/detalhe/30427", "5725")</f>
      </c>
      <c r="B61" s="4" t="s">
        <f>=HYPERLINK("https://www.leilaoonline.com.br/lote/detalhe/30427", " TRATOR VALTRA BH 210 4, ANO 2015 - SÉRIE CFM001079, FR18070, UND SANTA CÂNDIDA")</f>
      </c>
      <c r="C61" s="4" t="inlineStr">
        <is>
          <t>Não vendido</t>
        </is>
      </c>
      <c r="D61" s="4" t="inlineStr">
        <is>
          <t>82</t>
        </is>
      </c>
      <c r="E61" s="5" t="inlineStr">
        <is>
          <t>69.500,00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=HYPERLINK("https://www.leilaoonline.com.br/lote/detalhe/30422", "5726")</f>
      </c>
      <c r="B62" s="4" t="s">
        <f>=HYPERLINK("https://www.leilaoonline.com.br/lote/detalhe/30422", " TRATOR VALTRA BH 210 4, ANO 2015, SÉRIE EFM001078, FR18068, UND SANTA CÂNDIDA")</f>
      </c>
      <c r="C62" s="4" t="inlineStr">
        <is>
          <t>Não vendido</t>
        </is>
      </c>
      <c r="D62" s="4" t="inlineStr">
        <is>
          <t>58</t>
        </is>
      </c>
      <c r="E62" s="5" t="inlineStr">
        <is>
          <t>80.500,00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=HYPERLINK("https://www.leilaoonline.com.br/lote/detalhe/30419", "5727")</f>
      </c>
      <c r="B63" s="4" t="s">
        <f>=HYPERLINK("https://www.leilaoonline.com.br/lote/detalhe/30419", " CAMINHÃO VW/26.220 EURO3 WORKER TANQUE FIBRA, ANO 2008, FR105120/98550, UND SANTA CÂNDIDA")</f>
      </c>
      <c r="C63" s="4" t="inlineStr">
        <is>
          <t>Vendido</t>
        </is>
      </c>
      <c r="D63" s="4" t="inlineStr">
        <is>
          <t>68</t>
        </is>
      </c>
      <c r="E63" s="5" t="inlineStr">
        <is>
          <t>63.000,00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=HYPERLINK("https://www.leilaoonline.com.br/lote/detalhe/30449", "5728")</f>
      </c>
      <c r="B64" s="4" t="s">
        <f>=HYPERLINK("https://www.leilaoonline.com.br/lote/detalhe/30449", "REB/RODOVIARIA RQ CI PR, CARROC. TANQUE , ANO 1990, FR20099/20094, UND SANTA CÂNDIDA")</f>
      </c>
      <c r="C64" s="4" t="inlineStr">
        <is>
          <t>Vendido</t>
        </is>
      </c>
      <c r="D64" s="4" t="inlineStr">
        <is>
          <t>4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=HYPERLINK("https://www.leilaoonline.com.br/lote/detalhe/30430", "5729")</f>
      </c>
      <c r="B65" s="4" t="s">
        <f>=HYPERLINK("https://www.leilaoonline.com.br/lote/detalhe/30430", " CAMINHÃO VW/31.260 E TANQUE FERRO , ANO 2006, FR19631, UND SANTA CÂNDIDA")</f>
      </c>
      <c r="C65" s="4" t="inlineStr">
        <is>
          <t>Vendido</t>
        </is>
      </c>
      <c r="D65" s="4" t="inlineStr">
        <is>
          <t>18</t>
        </is>
      </c>
      <c r="E65" s="5" t="inlineStr">
        <is>
          <t>29.000,00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=HYPERLINK("https://www.leilaoonline.com.br/lote/detalhe/30450", "5730")</f>
      </c>
      <c r="B66" s="4" t="s">
        <f>=HYPERLINK("https://www.leilaoonline.com.br/lote/detalhe/30450", "REB/ ANTONINI CARROC. TRANSBORDO, ANO 1996, FR46821, UND SANTA CÂNDIDA")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=HYPERLINK("https://www.leilaoonline.com.br/lote/detalhe/30423", "5733")</f>
      </c>
      <c r="B67" s="4" t="s">
        <f>=HYPERLINK("https://www.leilaoonline.com.br/lote/detalhe/30423", " CAMINHÃO VW/15.180 E COMBOIO, ANO 2010, FR96608, UND SANTA CÂNDIDA")</f>
      </c>
      <c r="C67" s="4" t="inlineStr">
        <is>
          <t>Vendido</t>
        </is>
      </c>
      <c r="D67" s="4" t="inlineStr">
        <is>
          <t>111</t>
        </is>
      </c>
      <c r="E67" s="5" t="inlineStr">
        <is>
          <t>75.500,00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=HYPERLINK("https://www.leilaoonline.com.br/lote/detalhe/30452", "5734")</f>
      </c>
      <c r="B68" s="4" t="s">
        <f>=HYPERLINK("https://www.leilaoonline.com.br/lote/detalhe/30452", "R/GUERRA AG CV C. INTEIRA , ANO 2007, FR19231, UND SANTA CÂNDIDA")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8.250,00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=HYPERLINK("https://www.leilaoonline.com.br/lote/detalhe/30417", "5735")</f>
      </c>
      <c r="B69" s="4" t="s">
        <f>=HYPERLINK("https://www.leilaoonline.com.br/lote/detalhe/30417", " CAMINHÃO M.BENZ/L 1113 BAÚ, ANO 1980/1981, FR19596, UND SANTA CÂNDIDA")</f>
      </c>
      <c r="C69" s="4" t="inlineStr">
        <is>
          <t>Não vendido</t>
        </is>
      </c>
      <c r="D69" s="4" t="inlineStr">
        <is>
          <t>27</t>
        </is>
      </c>
      <c r="E69" s="5" t="inlineStr">
        <is>
          <t>19.750,00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=HYPERLINK("https://www.leilaoonline.com.br/lote/detalhe/30453", "5736")</f>
      </c>
      <c r="B70" s="4" t="s">
        <f>=HYPERLINK("https://www.leilaoonline.com.br/lote/detalhe/30453", "R/GUERRA AG CV, CARROC. C. INTEIRA, ANO 2007, FR19232, UND SANTA CÂNDIDA")</f>
      </c>
      <c r="C70" s="4" t="inlineStr">
        <is>
          <t>Vendido</t>
        </is>
      </c>
      <c r="D70" s="4" t="inlineStr">
        <is>
          <t>20</t>
        </is>
      </c>
      <c r="E70" s="5" t="inlineStr">
        <is>
          <t>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=HYPERLINK("https://www.leilaoonline.com.br/lote/detalhe/30736", "5737")</f>
      </c>
      <c r="B71" s="4" t="s">
        <f>=HYPERLINK("https://www.leilaoonline.com.br/lote/detalhe/30736", " R/RODOLINEA REBCAR 2E, ANO 2009, FR250059/FR19118, UND SANTA CÂNDIDA")</f>
      </c>
      <c r="C71" s="4" t="inlineStr">
        <is>
          <t>Vendido</t>
        </is>
      </c>
      <c r="D71" s="4" t="inlineStr">
        <is>
          <t>5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=HYPERLINK("https://www.leilaoonline.com.br/lote/detalhe/30744", "5738")</f>
      </c>
      <c r="B72" s="4" t="s">
        <f>=HYPERLINK("https://www.leilaoonline.com.br/lote/detalhe/30744", " R/RODOLINEA REBCAR 2E, ANO 2008, S/FR, UND SANTA CÂNDIDA")</f>
      </c>
      <c r="C72" s="4" t="inlineStr">
        <is>
          <t>Vendido</t>
        </is>
      </c>
      <c r="D72" s="4" t="inlineStr">
        <is>
          <t>12</t>
        </is>
      </c>
      <c r="E72" s="5" t="inlineStr">
        <is>
          <t>10.750,00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=HYPERLINK("https://www.leilaoonline.com.br/lote/detalhe/30454", "5739")</f>
      </c>
      <c r="B73" s="4" t="s">
        <f>=HYPERLINK("https://www.leilaoonline.com.br/lote/detalhe/30454", "ARADO E 2 EIXOS DE CARRETA, FR607193, UND SANTA CÂNDIDA")</f>
      </c>
      <c r="C73" s="4" t="inlineStr">
        <is>
          <t>Não vendido</t>
        </is>
      </c>
      <c r="D73" s="4" t="inlineStr">
        <is>
          <t>21</t>
        </is>
      </c>
      <c r="E73" s="5" t="inlineStr">
        <is>
          <t>4.850,00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=HYPERLINK("https://www.leilaoonline.com.br/lote/detalhe/30431", "5741")</f>
      </c>
      <c r="B74" s="4" t="s">
        <f>=HYPERLINK("https://www.leilaoonline.com.br/lote/detalhe/30431", " VW/GOL 1.0 GIV, ANO 2012/2013, FLEX, FR19655, UND SANTA CÂNDIDA")</f>
      </c>
      <c r="C74" s="4" t="inlineStr">
        <is>
          <t>Vendido</t>
        </is>
      </c>
      <c r="D74" s="4" t="inlineStr">
        <is>
          <t>29</t>
        </is>
      </c>
      <c r="E74" s="5" t="inlineStr">
        <is>
          <t>10.950,00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=HYPERLINK("https://www.leilaoonline.com.br/lote/detalhe/30432", "5742")</f>
      </c>
      <c r="B75" s="4" t="s">
        <f>=HYPERLINK("https://www.leilaoonline.com.br/lote/detalhe/30432", " FIAT/ UNO WAY 1.0, ANO 2015/2016, FR19608, FLEX, UND SANTA CÂNDIDA")</f>
      </c>
      <c r="C75" s="4" t="inlineStr">
        <is>
          <t>Vendido</t>
        </is>
      </c>
      <c r="D75" s="4" t="inlineStr">
        <is>
          <t>54</t>
        </is>
      </c>
      <c r="E75" s="5" t="inlineStr">
        <is>
          <t>15.750,00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=HYPERLINK("https://www.leilaoonline.com.br/lote/detalhe/30418", "5743")</f>
      </c>
      <c r="B76" s="4" t="s">
        <f>=HYPERLINK("https://www.leilaoonline.com.br/lote/detalhe/30418", " FIAT/ UNO WAY 1.0, ANO 2015/2016, FR19611, FLEX, UND SANTA CÂNDIDA")</f>
      </c>
      <c r="C76" s="4" t="inlineStr">
        <is>
          <t>Vendido</t>
        </is>
      </c>
      <c r="D76" s="4" t="inlineStr">
        <is>
          <t>31</t>
        </is>
      </c>
      <c r="E76" s="5" t="inlineStr">
        <is>
          <t>15.750,00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=HYPERLINK("https://www.leilaoonline.com.br/lote/detalhe/30424", "5744")</f>
      </c>
      <c r="B77" s="4" t="s">
        <f>=HYPERLINK("https://www.leilaoonline.com.br/lote/detalhe/30424", " VW/SAVEIRO 1.6 CS, ANO 2012/2013, FR19658, UND SANTA CÂNDIDA")</f>
      </c>
      <c r="C77" s="4" t="inlineStr">
        <is>
          <t>Vendido</t>
        </is>
      </c>
      <c r="D77" s="4" t="inlineStr">
        <is>
          <t>38</t>
        </is>
      </c>
      <c r="E77" s="5" t="inlineStr">
        <is>
          <t>17.000,00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=HYPERLINK("https://www.leilaoonline.com.br/lote/detalhe/30421", "5745")</f>
      </c>
      <c r="B78" s="4" t="s">
        <f>=HYPERLINK("https://www.leilaoonline.com.br/lote/detalhe/30421", " CAMINHÃO SCANIA/P124CB6X4NZ 400, ANO 2005, FR19803/ 079, UND SANTA CÂNDIDA")</f>
      </c>
      <c r="C78" s="4" t="inlineStr">
        <is>
          <t>Não vendido</t>
        </is>
      </c>
      <c r="D78" s="4" t="inlineStr">
        <is>
          <t>33</t>
        </is>
      </c>
      <c r="E78" s="5" t="inlineStr">
        <is>
          <t>31.500,00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=HYPERLINK("https://www.leilaoonline.com.br/lote/detalhe/30426", "5746")</f>
      </c>
      <c r="B79" s="4" t="s">
        <f>=HYPERLINK("https://www.leilaoonline.com.br/lote/detalhe/30426", " TRATOR CASE MAXXUM 165 4X4, ANO 2012 , SÉRIE M64CC300441, FR19829, UND SANTA CÂNDIDA")</f>
      </c>
      <c r="C79" s="4" t="inlineStr">
        <is>
          <t>Não vendido</t>
        </is>
      </c>
      <c r="D79" s="4" t="inlineStr">
        <is>
          <t>29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=HYPERLINK("https://www.leilaoonline.com.br/lote/detalhe/30420", "5747")</f>
      </c>
      <c r="B80" s="4" t="s">
        <f>=HYPERLINK("https://www.leilaoonline.com.br/lote/detalhe/30420", " TRATOR CASE MAXXUM 165 4X4, ANO 2012 , SÉRIE M64CC300440, FR19828, UND SANTA CÂNDIDA")</f>
      </c>
      <c r="C80" s="4" t="inlineStr">
        <is>
          <t>Vendido</t>
        </is>
      </c>
      <c r="D80" s="4" t="inlineStr">
        <is>
          <t>34</t>
        </is>
      </c>
      <c r="E80" s="5" t="inlineStr">
        <is>
          <t>44.500,00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=HYPERLINK("https://www.leilaoonline.com.br/lote/detalhe/30455", "5748")</f>
      </c>
      <c r="B81" s="4" t="s">
        <f>=HYPERLINK("https://www.leilaoonline.com.br/lote/detalhe/30455", "TRATOR CASE 180 4X4, ANO 2012, FR19827, SANTA CÂNDIDA")</f>
      </c>
      <c r="C81" s="4" t="inlineStr">
        <is>
          <t>Não vendido</t>
        </is>
      </c>
      <c r="D81" s="4" t="inlineStr">
        <is>
          <t>54</t>
        </is>
      </c>
      <c r="E81" s="5" t="inlineStr">
        <is>
          <t>42.000,00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=HYPERLINK("https://www.leilaoonline.com.br/lote/detalhe/30740", "5749")</f>
      </c>
      <c r="B82" s="4" t="s">
        <f>=HYPERLINK("https://www.leilaoonline.com.br/lote/detalhe/30740", " TRANSBORDO SERMAG, FR101959, UND SANTA CÂNDIDA")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=HYPERLINK("https://www.leilaoonline.com.br/lote/detalhe/30741", "5750")</f>
      </c>
      <c r="B83" s="4" t="s">
        <f>=HYPERLINK("https://www.leilaoonline.com.br/lote/detalhe/30741", " TRANSBORDO SERMAG, FR101977, UND SANTA CÂNDIDA")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=HYPERLINK("https://www.leilaoonline.com.br/lote/detalhe/30742", "5751")</f>
      </c>
      <c r="B84" s="4" t="s">
        <f>=HYPERLINK("https://www.leilaoonline.com.br/lote/detalhe/30742", " TRANSBORDO CIVEMASA, FR650684, UND SANTA CÂNDIDA")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=HYPERLINK("https://www.leilaoonline.com.br/lote/detalhe/30739", "5752")</f>
      </c>
      <c r="B85" s="4" t="s">
        <f>=HYPERLINK("https://www.leilaoonline.com.br/lote/detalhe/30739", " TRANSBORDO ATA, FR102040, UND SANTA CÂNDIDA")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=HYPERLINK("https://www.leilaoonline.com.br/lote/detalhe/30429", "5753")</f>
      </c>
      <c r="B86" s="4" t="s">
        <f>=HYPERLINK("https://www.leilaoonline.com.br/lote/detalhe/30429", " CAMINHÃO M.BENZ/AXOR 3344K6X4 C. PICADA, ANO 2006, FR19218/17163, UND SANTA CÂNDIDA")</f>
      </c>
      <c r="C86" s="4" t="inlineStr">
        <is>
          <t>Vendido</t>
        </is>
      </c>
      <c r="D86" s="4" t="inlineStr">
        <is>
          <t>75</t>
        </is>
      </c>
      <c r="E86" s="5" t="inlineStr">
        <is>
          <t>85.500,00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=HYPERLINK("https://www.leilaoonline.com.br/lote/detalhe/30425", "5755")</f>
      </c>
      <c r="B87" s="4" t="s">
        <f>=HYPERLINK("https://www.leilaoonline.com.br/lote/detalhe/30425", " CAMINHÃO VOLVO/FM 12 420 6X4R C/ TANQUE E PERIFÉRICO, ANO 2004, FR19677, UND SANTA CÂNDIDA")</f>
      </c>
      <c r="C87" s="4" t="inlineStr">
        <is>
          <t>Vendido</t>
        </is>
      </c>
      <c r="D87" s="4" t="inlineStr">
        <is>
          <t>68</t>
        </is>
      </c>
      <c r="E87" s="5" t="inlineStr">
        <is>
          <t>69.000,00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=HYPERLINK("https://www.leilaoonline.com.br/lote/detalhe/30743", "5768")</f>
      </c>
      <c r="B88" s="4" t="s">
        <f>=HYPERLINK("https://www.leilaoonline.com.br/lote/detalhe/30743", " TRANSBORDO SANTAL, FR655122, UND SANTA CÂNDIDA")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=HYPERLINK("https://www.leilaoonline.com.br/lote/detalhe/31155", "11635")</f>
      </c>
      <c r="B89" s="4" t="s">
        <f>=HYPERLINK("https://www.leilaoonline.com.br/lote/detalhe/31155", " CAIXA AZUL CANA PICADA, SFR, UND SERRA")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=HYPERLINK("https://www.leilaoonline.com.br/lote/detalhe/31170", "11687")</f>
      </c>
      <c r="B90" s="4" t="s">
        <f>=HYPERLINK("https://www.leilaoonline.com.br/lote/detalhe/31170", " S10/CHEVROLET LS DD4, DIESEL, ANO 2012/2013, FR360052, UND SERRA  ")</f>
      </c>
      <c r="C90" s="4" t="inlineStr">
        <is>
          <t>Não vendido</t>
        </is>
      </c>
      <c r="D90" s="4" t="inlineStr">
        <is>
          <t>38</t>
        </is>
      </c>
      <c r="E90" s="5" t="inlineStr">
        <is>
          <t>41.000,00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=HYPERLINK("https://www.leilaoonline.com.br/lote/detalhe/31156", "11688")</f>
      </c>
      <c r="B91" s="4" t="s">
        <f>=HYPERLINK("https://www.leilaoonline.com.br/lote/detalhe/31156", " CAMINHÃO VW/ 26-220 EURO3 WORKER 6X4, ANO 2010, C/ MUNCK E CAR. BORRACHEIRO, FR10604/FR17298, UND SERRA")</f>
      </c>
      <c r="C91" s="4" t="inlineStr">
        <is>
          <t>Vendido</t>
        </is>
      </c>
      <c r="D91" s="4" t="inlineStr">
        <is>
          <t>52</t>
        </is>
      </c>
      <c r="E91" s="5" t="inlineStr">
        <is>
          <t>61.000,00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=HYPERLINK("https://www.leilaoonline.com.br/lote/detalhe/31172", "11690")</f>
      </c>
      <c r="B92" s="4" t="s">
        <f>=HYPERLINK("https://www.leilaoonline.com.br/lote/detalhe/31172", " CAMINHÃO M.BENZ/L 1513,ANO 1980, FR10088, UND SERRA")</f>
      </c>
      <c r="C92" s="4" t="inlineStr">
        <is>
          <t>Vendido</t>
        </is>
      </c>
      <c r="D92" s="4" t="inlineStr">
        <is>
          <t>32</t>
        </is>
      </c>
      <c r="E92" s="5" t="inlineStr">
        <is>
          <t>19.000,00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=HYPERLINK("https://www.leilaoonline.com.br/lote/detalhe/31165", "11691")</f>
      </c>
      <c r="B93" s="4" t="s">
        <f>=HYPERLINK("https://www.leilaoonline.com.br/lote/detalhe/31165", " CARROCERIA BAÚ, S/FR, UND SERRA")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2.050,00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=HYPERLINK("https://www.leilaoonline.com.br/lote/detalhe/31392", "11692")</f>
      </c>
      <c r="B94" s="4" t="s">
        <f>=HYPERLINK("https://www.leilaoonline.com.br/lote/detalhe/31392", "FILTRO MAUSA, PATRIM.264165, UND SERRA")</f>
      </c>
      <c r="C94" s="4" t="inlineStr">
        <is>
          <t>Não vendido</t>
        </is>
      </c>
      <c r="D94" s="4" t="inlineStr">
        <is>
          <t>35</t>
        </is>
      </c>
      <c r="E94" s="5" t="inlineStr">
        <is>
          <t>7.050,00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=HYPERLINK("https://www.leilaoonline.com.br/lote/detalhe/31171", "11693")</f>
      </c>
      <c r="B95" s="4" t="s">
        <f>=HYPERLINK("https://www.leilaoonline.com.br/lote/detalhe/31171", " SEMI-REBOQUE SR/USICAMP SRCP E2 10000, ANO 2008, C. INTEIRA , FR10251, UND SERRA")</f>
      </c>
      <c r="C95" s="4" t="inlineStr">
        <is>
          <t>Vendido</t>
        </is>
      </c>
      <c r="D95" s="4" t="inlineStr">
        <is>
          <t>27</t>
        </is>
      </c>
      <c r="E95" s="5" t="inlineStr">
        <is>
          <t>34.000,00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=HYPERLINK("https://www.leilaoonline.com.br/lote/detalhe/31163", "11694")</f>
      </c>
      <c r="B96" s="4" t="s">
        <f>=HYPERLINK("https://www.leilaoonline.com.br/lote/detalhe/31163", " CARRETA DISTISBUIDORA DE TORTA, FR134005, UND SERRA")</f>
      </c>
      <c r="C96" s="4" t="inlineStr">
        <is>
          <t>Vendido</t>
        </is>
      </c>
      <c r="D96" s="4" t="inlineStr">
        <is>
          <t>32</t>
        </is>
      </c>
      <c r="E96" s="5" t="inlineStr">
        <is>
          <t>5.200,00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=HYPERLINK("https://www.leilaoonline.com.br/lote/detalhe/31157", "11695")</f>
      </c>
      <c r="B97" s="4" t="s">
        <f>=HYPERLINK("https://www.leilaoonline.com.br/lote/detalhe/31157", " GRADE, FR361236, UND SERRA")</f>
      </c>
      <c r="C97" s="4" t="inlineStr">
        <is>
          <t>Não vendido</t>
        </is>
      </c>
      <c r="D97" s="4" t="inlineStr">
        <is>
          <t>22</t>
        </is>
      </c>
      <c r="E97" s="5" t="inlineStr">
        <is>
          <t>3.900,00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=HYPERLINK("https://www.leilaoonline.com.br/lote/detalhe/31166", "11696")</f>
      </c>
      <c r="B98" s="4" t="s">
        <f>=HYPERLINK("https://www.leilaoonline.com.br/lote/detalhe/31166", " GRADE NIVELADORA, F17017, UND SERRA")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3.100,00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=HYPERLINK("https://www.leilaoonline.com.br/lote/detalhe/31162", "11697")</f>
      </c>
      <c r="B99" s="4" t="s">
        <f>=HYPERLINK("https://www.leilaoonline.com.br/lote/detalhe/31162", " GRADE MAGNETICA ALPHAMAG 10.000 GAUSS, UND SERRA 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4.150,00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=HYPERLINK("https://www.leilaoonline.com.br/lote/detalhe/31169", "11698")</f>
      </c>
      <c r="B100" s="4" t="s">
        <f>=HYPERLINK("https://www.leilaoonline.com.br/lote/detalhe/31169", " GRADE ARADORA 28X28, FR134842, UND SERRA")</f>
      </c>
      <c r="C100" s="4" t="inlineStr">
        <is>
          <t>Vendido</t>
        </is>
      </c>
      <c r="D100" s="4" t="inlineStr">
        <is>
          <t>23</t>
        </is>
      </c>
      <c r="E100" s="5" t="inlineStr">
        <is>
          <t>3.650,00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=HYPERLINK("https://www.leilaoonline.com.br/lote/detalhe/31168", "11699")</f>
      </c>
      <c r="B101" s="4" t="s">
        <f>=HYPERLINK("https://www.leilaoonline.com.br/lote/detalhe/31168", " SUBSOLADOR, FR17030, UND SERRA")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=HYPERLINK("https://www.leilaoonline.com.br/lote/detalhe/31154", "11700")</f>
      </c>
      <c r="B102" s="4" t="s">
        <f>=HYPERLINK("https://www.leilaoonline.com.br/lote/detalhe/31154", " TANQUE AZUL PLASTICO PARA IMPLEMENTO, S/FR, UND SERRA")</f>
      </c>
      <c r="C102" s="4" t="inlineStr">
        <is>
          <t>Não vendido</t>
        </is>
      </c>
      <c r="D102" s="4" t="inlineStr">
        <is>
          <t>31</t>
        </is>
      </c>
      <c r="E102" s="5" t="inlineStr">
        <is>
          <t>820,00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=HYPERLINK("https://www.leilaoonline.com.br/lote/detalhe/31158", "11701")</f>
      </c>
      <c r="B103" s="4" t="s">
        <f>=HYPERLINK("https://www.leilaoonline.com.br/lote/detalhe/31158", " CARRETA SERVIÇOS DIVERSOS, FR17071, UND SERRA")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=HYPERLINK("https://www.leilaoonline.com.br/lote/detalhe/31159", "11702")</f>
      </c>
      <c r="B104" s="4" t="s">
        <f>=HYPERLINK("https://www.leilaoonline.com.br/lote/detalhe/31159", " MOTO BOMBA MWM D229/6, FR92580, UND SERRA")</f>
      </c>
      <c r="C104" s="4" t="inlineStr">
        <is>
          <t>Não vendido</t>
        </is>
      </c>
      <c r="D104" s="4" t="inlineStr">
        <is>
          <t>31</t>
        </is>
      </c>
      <c r="E104" s="5" t="inlineStr">
        <is>
          <t>8.250,00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=HYPERLINK("https://www.leilaoonline.com.br/lote/detalhe/31161", "11703")</f>
      </c>
      <c r="B105" s="4" t="s">
        <f>=HYPERLINK("https://www.leilaoonline.com.br/lote/detalhe/31161", " MOTO BOMBA OM 352, FR128062, UND SERRA")</f>
      </c>
      <c r="C105" s="4" t="inlineStr">
        <is>
          <t>Não vendido</t>
        </is>
      </c>
      <c r="D105" s="4" t="inlineStr">
        <is>
          <t>28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=HYPERLINK("https://www.leilaoonline.com.br/lote/detalhe/31160", "11704")</f>
      </c>
      <c r="B106" s="4" t="s">
        <f>=HYPERLINK("https://www.leilaoonline.com.br/lote/detalhe/31160", " TANQUE PLASTICO BRANCO/ PESOS DE RODAS, S/FR, UND SERRA")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=HYPERLINK("https://www.leilaoonline.com.br/lote/detalhe/31164", "11705")</f>
      </c>
      <c r="B107" s="4" t="s">
        <f>=HYPERLINK("https://www.leilaoonline.com.br/lote/detalhe/31164", " CARROCERIA COMBOIO, S/FR, UND SERRA")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=HYPERLINK("https://www.leilaoonline.com.br/lote/detalhe/31167", "11706")</f>
      </c>
      <c r="B108" s="4" t="s">
        <f>=HYPERLINK("https://www.leilaoonline.com.br/lote/detalhe/31167", " IMPLEMENTO MUNCK, FR140264, UND SERRA")</f>
      </c>
      <c r="C108" s="4" t="inlineStr">
        <is>
          <t>Vendido</t>
        </is>
      </c>
      <c r="D108" s="4" t="inlineStr">
        <is>
          <t>65</t>
        </is>
      </c>
      <c r="E108" s="5" t="inlineStr">
        <is>
          <t>14.900,00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=HYPERLINK("https://www.leilaoonline.com.br/lote/detalhe/31153", "11707")</f>
      </c>
      <c r="B109" s="4" t="s">
        <f>=HYPERLINK("https://www.leilaoonline.com.br/lote/detalhe/31153", " TRATOR VALMET 1780 4X4,  ANO 1995, FR360630, UND SERRA")</f>
      </c>
      <c r="C109" s="4" t="inlineStr">
        <is>
          <t>Vendido</t>
        </is>
      </c>
      <c r="D109" s="4" t="inlineStr">
        <is>
          <t>38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=HYPERLINK("https://www.leilaoonline.com.br/lote/detalhe/31393", "11708")</f>
      </c>
      <c r="B110" s="4" t="s">
        <f>=HYPERLINK("https://www.leilaoonline.com.br/lote/detalhe/31393", "FILTRO MAUSA PATRIM.139131, UND SERRA")</f>
      </c>
      <c r="C110" s="4" t="inlineStr">
        <is>
          <t>Não vendido</t>
        </is>
      </c>
      <c r="D110" s="4" t="inlineStr">
        <is>
          <t>31</t>
        </is>
      </c>
      <c r="E110" s="5" t="inlineStr">
        <is>
          <t>5.700,00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=HYPERLINK("https://www.leilaoonline.com.br/lote/detalhe/31394", "11709")</f>
      </c>
      <c r="B111" s="4" t="s">
        <f>=HYPERLINK("https://www.leilaoonline.com.br/lote/detalhe/31394", "FILTRO MAUSA PATRIM.1391132, UND SERRA")</f>
      </c>
      <c r="C111" s="4" t="inlineStr">
        <is>
          <t>Não vendido</t>
        </is>
      </c>
      <c r="D111" s="4" t="inlineStr">
        <is>
          <t>31</t>
        </is>
      </c>
      <c r="E111" s="5" t="inlineStr">
        <is>
          <t>5.700,00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=HYPERLINK("https://www.leilaoonline.com.br/lote/detalhe/31190", "13050")</f>
      </c>
      <c r="B112" s="4" t="s">
        <f>=HYPERLINK("https://www.leilaoonline.com.br/lote/detalhe/31190", " ONIBUS M.BENZ OF1318, ANO 1993, FR119009, UND ZANIN 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10.750,00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=HYPERLINK("https://www.leilaoonline.com.br/lote/detalhe/31175", "14050")</f>
      </c>
      <c r="B113" s="4" t="s">
        <f>=HYPERLINK("https://www.leilaoonline.com.br/lote/detalhe/31175", " GERADOR diesel 1000kva, TRANSFORMADOR 7.500 kVA, VISOR E PAINEL, patrim. 152077/215023, UND ZANIN  (BARRACÃO MOEDA)")</f>
      </c>
      <c r="C113" s="4" t="inlineStr">
        <is>
          <t>Não vendido</t>
        </is>
      </c>
      <c r="D113" s="4" t="inlineStr">
        <is>
          <t>80</t>
        </is>
      </c>
      <c r="E113" s="5" t="inlineStr">
        <is>
          <t>109.000,00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=HYPERLINK("https://www.leilaoonline.com.br/lote/detalhe/31196", "14051")</f>
      </c>
      <c r="B114" s="4" t="s">
        <f>=HYPERLINK("https://www.leilaoonline.com.br/lote/detalhe/31196", " BORRACHA DE ESTEIRAS, S/FR, UND ZANIN (BARRAÇÃO DA MOEDA)")</f>
      </c>
      <c r="C114" s="4" t="inlineStr">
        <is>
          <t>Vendido</t>
        </is>
      </c>
      <c r="D114" s="4" t="inlineStr">
        <is>
          <t>19</t>
        </is>
      </c>
      <c r="E114" s="5" t="inlineStr">
        <is>
          <t>2.100,00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=HYPERLINK("https://www.leilaoonline.com.br/lote/detalhe/31200", "14052")</f>
      </c>
      <c r="B115" s="4" t="s">
        <f>=HYPERLINK("https://www.leilaoonline.com.br/lote/detalhe/31200", " 07 GARRAFAS HIDRÁULICAS, S/FR, UND ZANIN")</f>
      </c>
      <c r="C115" s="4" t="inlineStr">
        <is>
          <t>Não vendido</t>
        </is>
      </c>
      <c r="D115" s="4" t="inlineStr">
        <is>
          <t>12</t>
        </is>
      </c>
      <c r="E115" s="5" t="inlineStr">
        <is>
          <t>1.400,00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=HYPERLINK("https://www.leilaoonline.com.br/lote/detalhe/31468", "14054")</f>
      </c>
      <c r="B116" s="4" t="s">
        <f>=HYPERLINK("https://www.leilaoonline.com.br/lote/detalhe/31468", "1 MOTOR WEG - 2 SONDAS E 4 TRANSMISSORES DE BRIX E OUTROS, S/FR, UND ZANIN")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3.400,00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=HYPERLINK("https://www.leilaoonline.com.br/lote/detalhe/31467", "14055")</f>
      </c>
      <c r="B117" s="4" t="s">
        <f>=HYPERLINK("https://www.leilaoonline.com.br/lote/detalhe/31467", "4 VÁLVULAS veja descrição abaixo, S/FR, UND ZANIN")</f>
      </c>
      <c r="C117" s="4" t="inlineStr">
        <is>
          <t>Vendido</t>
        </is>
      </c>
      <c r="D117" s="4" t="inlineStr">
        <is>
          <t>14</t>
        </is>
      </c>
      <c r="E117" s="5" t="inlineStr">
        <is>
          <t>2.300,00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=HYPERLINK("https://www.leilaoonline.com.br/lote/detalhe/31469", "14056")</f>
      </c>
      <c r="B118" s="4" t="s">
        <f>=HYPERLINK("https://www.leilaoonline.com.br/lote/detalhe/31469", "PAINÉIS, DISJUNTOR, CHAVE SECCIONADORA, CUBICULO, UND ZANIN")</f>
      </c>
      <c r="C118" s="4" t="inlineStr">
        <is>
          <t>Não vendido</t>
        </is>
      </c>
      <c r="D118" s="4" t="inlineStr">
        <is>
          <t>307</t>
        </is>
      </c>
      <c r="E118" s="5" t="inlineStr">
        <is>
          <t>54.150,00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=HYPERLINK("https://www.leilaoonline.com.br/lote/detalhe/31187", "14057")</f>
      </c>
      <c r="B119" s="4" t="s">
        <f>=HYPERLINK("https://www.leilaoonline.com.br/lote/detalhe/31187", " TRATOR M.FERGUNSON,ANO 1994, FR126466, SÉRIE 2287041190, UND ZANIN")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28.500,00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=HYPERLINK("https://www.leilaoonline.com.br/lote/detalhe/31189", "14058")</f>
      </c>
      <c r="B120" s="4" t="s">
        <f>=HYPERLINK("https://www.leilaoonline.com.br/lote/detalhe/31189", " CAMINHÃO M.BENZ/L 2213, ANO 1983/1984, FR360200, UND ZANIN")</f>
      </c>
      <c r="C120" s="4" t="inlineStr">
        <is>
          <t>Vendido</t>
        </is>
      </c>
      <c r="D120" s="4" t="inlineStr">
        <is>
          <t>38</t>
        </is>
      </c>
      <c r="E120" s="5" t="inlineStr">
        <is>
          <t>33.500,00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=HYPERLINK("https://www.leilaoonline.com.br/lote/detalhe/31180", "14060")</f>
      </c>
      <c r="B121" s="4" t="s">
        <f>=HYPERLINK("https://www.leilaoonline.com.br/lote/detalhe/31180", " 2 CAIXAS AZUL CANA PICADA, S/FR, UND ZANIN")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3.250,00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=HYPERLINK("https://www.leilaoonline.com.br/lote/detalhe/31198", "14061")</f>
      </c>
      <c r="B122" s="4" t="s">
        <f>=HYPERLINK("https://www.leilaoonline.com.br/lote/detalhe/31198", " 02 UND CAIXOTE C.PICADA, S/FR, UND ZANIN")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2.900,00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=HYPERLINK("https://www.leilaoonline.com.br/lote/detalhe/31186", "14062")</f>
      </c>
      <c r="B123" s="4" t="s">
        <f>=HYPERLINK("https://www.leilaoonline.com.br/lote/detalhe/31186", " CULTIVADOR, FR17133, UND ZANIN")</f>
      </c>
      <c r="C123" s="4" t="inlineStr">
        <is>
          <t>Não vendido</t>
        </is>
      </c>
      <c r="D123" s="4" t="inlineStr">
        <is>
          <t>10</t>
        </is>
      </c>
      <c r="E123" s="5" t="inlineStr">
        <is>
          <t>1.700,00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=HYPERLINK("https://www.leilaoonline.com.br/lote/detalhe/31178", "14063")</f>
      </c>
      <c r="B124" s="4" t="s">
        <f>=HYPERLINK("https://www.leilaoonline.com.br/lote/detalhe/31178", " CULTIVADOR CANA FR361803, UND ZANIN")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=HYPERLINK("https://www.leilaoonline.com.br/lote/detalhe/31179", "14065")</f>
      </c>
      <c r="B125" s="4" t="s">
        <f>=HYPERLINK("https://www.leilaoonline.com.br/lote/detalhe/31179", " CULTIVADOR DMB 2 LINHAS FR134034, UND ZANIN")</f>
      </c>
      <c r="C125" s="4" t="inlineStr">
        <is>
          <t>Não vendido</t>
        </is>
      </c>
      <c r="D125" s="4" t="inlineStr">
        <is>
          <t>7</t>
        </is>
      </c>
      <c r="E125" s="5" t="inlineStr">
        <is>
          <t>1.250,00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=HYPERLINK("https://www.leilaoonline.com.br/lote/detalhe/31199", "14066")</f>
      </c>
      <c r="B126" s="4" t="s">
        <f>=HYPERLINK("https://www.leilaoonline.com.br/lote/detalhe/31199", "IMPLEMENTO  ( TIPO DESENLEIRADOR), FR361103, UND ZANIN")</f>
      </c>
      <c r="C126" s="4" t="inlineStr">
        <is>
          <t>Vendido</t>
        </is>
      </c>
      <c r="D126" s="4" t="inlineStr">
        <is>
          <t>8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=HYPERLINK("https://www.leilaoonline.com.br/lote/detalhe/31195", "14067")</f>
      </c>
      <c r="B127" s="4" t="s">
        <f>=HYPERLINK("https://www.leilaoonline.com.br/lote/detalhe/31195", "CULTIVADOR, FR361539, UND ZANIN")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=HYPERLINK("https://www.leilaoonline.com.br/lote/detalhe/31183", "14068")</f>
      </c>
      <c r="B128" s="4" t="s">
        <f>=HYPERLINK("https://www.leilaoonline.com.br/lote/detalhe/31183", " IMPLEMENTO JUMIL, S/FR, UND ZANIN")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=HYPERLINK("https://www.leilaoonline.com.br/lote/detalhe/31201", "14069")</f>
      </c>
      <c r="B129" s="4" t="s">
        <f>=HYPERLINK("https://www.leilaoonline.com.br/lote/detalhe/31201", " DESENLEIRADOR, FR361010, UND ZANIN")</f>
      </c>
      <c r="C129" s="4" t="inlineStr">
        <is>
          <t>Vendido</t>
        </is>
      </c>
      <c r="D129" s="4" t="inlineStr">
        <is>
          <t>45</t>
        </is>
      </c>
      <c r="E129" s="5" t="inlineStr">
        <is>
          <t>6.950,00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=HYPERLINK("https://www.leilaoonline.com.br/lote/detalhe/31185", "14070")</f>
      </c>
      <c r="B130" s="4" t="s">
        <f>=HYPERLINK("https://www.leilaoonline.com.br/lote/detalhe/31185", " GRADE ARADORA, FR361191, UND ZANIN")</f>
      </c>
      <c r="C130" s="4" t="inlineStr">
        <is>
          <t>Vendido</t>
        </is>
      </c>
      <c r="D130" s="4" t="inlineStr">
        <is>
          <t>65</t>
        </is>
      </c>
      <c r="E130" s="5" t="inlineStr">
        <is>
          <t>11.000,00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=HYPERLINK("https://www.leilaoonline.com.br/lote/detalhe/31177", "14071")</f>
      </c>
      <c r="B131" s="4" t="s">
        <f>=HYPERLINK("https://www.leilaoonline.com.br/lote/detalhe/31177", " CAMINHAO VW/ 15-180 WORKER COMBOIO, ANO 2010,  FR52523/FR361728, UND ZANIN")</f>
      </c>
      <c r="C131" s="4" t="inlineStr">
        <is>
          <t>Vendido</t>
        </is>
      </c>
      <c r="D131" s="4" t="inlineStr">
        <is>
          <t>63</t>
        </is>
      </c>
      <c r="E131" s="5" t="inlineStr">
        <is>
          <t>45.000,00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=HYPERLINK("https://www.leilaoonline.com.br/lote/detalhe/31176", "14072")</f>
      </c>
      <c r="B132" s="4" t="s">
        <f>=HYPERLINK("https://www.leilaoonline.com.br/lote/detalhe/31176", " REBOQUE R/RANDONSP RQ CA, ANO 2010, C PICADA FR56824, UND ZANIN")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32.000,00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=HYPERLINK("https://www.leilaoonline.com.br/lote/detalhe/31188", "14073")</f>
      </c>
      <c r="B133" s="4" t="s">
        <f>=HYPERLINK("https://www.leilaoonline.com.br/lote/detalhe/31188", " SEMI-REBOQUE R/RANDONSP RQ CA, ANO 2010, FR56831, UND ZANIN")</f>
      </c>
      <c r="C133" s="4" t="inlineStr">
        <is>
          <t>Não vendido</t>
        </is>
      </c>
      <c r="D133" s="4" t="inlineStr">
        <is>
          <t>25</t>
        </is>
      </c>
      <c r="E133" s="5" t="inlineStr">
        <is>
          <t>31.500,00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=HYPERLINK("https://www.leilaoonline.com.br/lote/detalhe/31181", "14074")</f>
      </c>
      <c r="B134" s="4" t="s">
        <f>=HYPERLINK("https://www.leilaoonline.com.br/lote/detalhe/31181", " REBOQUE R/RANDONSP RQ CA, ANO 2010,C PICADA FR56836, UND ZANIN")</f>
      </c>
      <c r="C134" s="4" t="inlineStr">
        <is>
          <t>Não vendido</t>
        </is>
      </c>
      <c r="D134" s="4" t="inlineStr">
        <is>
          <t>35</t>
        </is>
      </c>
      <c r="E134" s="5" t="inlineStr">
        <is>
          <t>35.500,00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=HYPERLINK("https://www.leilaoonline.com.br/lote/detalhe/31184", "14075")</f>
      </c>
      <c r="B135" s="4" t="s">
        <f>=HYPERLINK("https://www.leilaoonline.com.br/lote/detalhe/31184", " GRADE ARADORA, FR361262, UND ZANIN")</f>
      </c>
      <c r="C135" s="4" t="inlineStr">
        <is>
          <t>Vendido</t>
        </is>
      </c>
      <c r="D135" s="4" t="inlineStr">
        <is>
          <t>42</t>
        </is>
      </c>
      <c r="E135" s="5" t="inlineStr">
        <is>
          <t>9.250,00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=HYPERLINK("https://www.leilaoonline.com.br/lote/detalhe/31389", "14076")</f>
      </c>
      <c r="B136" s="4" t="s">
        <f>=HYPERLINK("https://www.leilaoonline.com.br/lote/detalhe/31389", "COMPRESSOR (Nº01) PATRIM.217893, UND ZANIN")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1.700,00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=HYPERLINK("https://www.leilaoonline.com.br/lote/detalhe/31390", "14077")</f>
      </c>
      <c r="B137" s="4" t="s">
        <f>=HYPERLINK("https://www.leilaoonline.com.br/lote/detalhe/31390", "COMPRESSOR (Nº02) PATRIM.217894, UND ZANIN")</f>
      </c>
      <c r="C137" s="4" t="inlineStr">
        <is>
          <t>Não vendido</t>
        </is>
      </c>
      <c r="D137" s="4" t="inlineStr">
        <is>
          <t>8</t>
        </is>
      </c>
      <c r="E137" s="5" t="inlineStr">
        <is>
          <t>1.700,00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=HYPERLINK("https://www.leilaoonline.com.br/lote/detalhe/31391", "14078")</f>
      </c>
      <c r="B138" s="4" t="s">
        <f>=HYPERLINK("https://www.leilaoonline.com.br/lote/detalhe/31391", "COMPRESSOR (Nº03) PATRIM.261763, UND ZANIN")</f>
      </c>
      <c r="C138" s="4" t="inlineStr">
        <is>
          <t>Não vendido</t>
        </is>
      </c>
      <c r="D138" s="4" t="inlineStr">
        <is>
          <t>26</t>
        </is>
      </c>
      <c r="E138" s="5" t="inlineStr">
        <is>
          <t>4.250,00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=HYPERLINK("https://www.leilaoonline.com.br/lote/detalhe/31470", "14079")</f>
      </c>
      <c r="B139" s="4" t="s">
        <f>=HYPERLINK("https://www.leilaoonline.com.br/lote/detalhe/31470", "2 TRANSFORMADOR A SECO WEG/ITAIPU (2x1.000 kVA E 500kVA), UND ZANIN")</f>
      </c>
      <c r="C139" s="4" t="inlineStr">
        <is>
          <t>Não vendido</t>
        </is>
      </c>
      <c r="D139" s="4" t="inlineStr">
        <is>
          <t>98</t>
        </is>
      </c>
      <c r="E139" s="5" t="inlineStr">
        <is>
          <t>27.500,00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=HYPERLINK("https://www.leilaoonline.com.br/lote/detalhe/31471", "14080")</f>
      </c>
      <c r="B140" s="4" t="s">
        <f>=HYPERLINK("https://www.leilaoonline.com.br/lote/detalhe/31471", "2 PÇS Soft STARTE Muller Softpack 85A E Nobreak Delta 3.000kVA patrim 217342/217343/172264, UND ZANIN")</f>
      </c>
      <c r="C140" s="4" t="inlineStr">
        <is>
          <t>Não vendido</t>
        </is>
      </c>
      <c r="D140" s="4" t="inlineStr">
        <is>
          <t>17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=HYPERLINK("https://www.leilaoonline.com.br/lote/detalhe/31141", "15372")</f>
      </c>
      <c r="B141" s="4" t="s">
        <f>=HYPERLINK("https://www.leilaoonline.com.br/lote/detalhe/31141", " CARRETA SERVIÇOS DIVERSOS, FR122706 PÁTIO 01, UND BONFIM")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1.600,00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=HYPERLINK("https://www.leilaoonline.com.br/lote/detalhe/31137", "15373")</f>
      </c>
      <c r="B142" s="4" t="s">
        <f>=HYPERLINK("https://www.leilaoonline.com.br/lote/detalhe/31137", " MOTOR ESTACIONARIO YANMAR, FR122011 PATIO 01, UND BONFIM")</f>
      </c>
      <c r="C142" s="4" t="inlineStr">
        <is>
          <t>Não vendido</t>
        </is>
      </c>
      <c r="D142" s="4" t="inlineStr">
        <is>
          <t>16</t>
        </is>
      </c>
      <c r="E142" s="5" t="inlineStr">
        <is>
          <t>2.800,00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=HYPERLINK("https://www.leilaoonline.com.br/lote/detalhe/31125", "15374")</f>
      </c>
      <c r="B143" s="4" t="s">
        <f>=HYPERLINK("https://www.leilaoonline.com.br/lote/detalhe/31125", " TANQUE  COM ESTRURA, FR122179 (SEM DOCUMENTO), UND BONFIM, UND BONFIM ")</f>
      </c>
      <c r="C143" s="4" t="inlineStr">
        <is>
          <t>Vendido</t>
        </is>
      </c>
      <c r="D143" s="4" t="inlineStr">
        <is>
          <t>9</t>
        </is>
      </c>
      <c r="E143" s="5" t="inlineStr">
        <is>
          <t>2.450,00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=HYPERLINK("https://www.leilaoonline.com.br/lote/detalhe/31139", "15375")</f>
      </c>
      <c r="B144" s="4" t="s">
        <f>=HYPERLINK("https://www.leilaoonline.com.br/lote/detalhe/31139", " CARRETA SERVIÇO TANQUE, FR122182 ANO 1995 PATIO 01, UND BONFIM")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2.600,00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=HYPERLINK("https://www.leilaoonline.com.br/lote/detalhe/31135", "15376")</f>
      </c>
      <c r="B145" s="4" t="s">
        <f>=HYPERLINK("https://www.leilaoonline.com.br/lote/detalhe/31135", " CARRETA SERVIÇO DIVERSOS, FR122094 ANO 2005 PATIO 01, UND BONFIM")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=HYPERLINK("https://www.leilaoonline.com.br/lote/detalhe/31127", "15378")</f>
      </c>
      <c r="B146" s="4" t="s">
        <f>=HYPERLINK("https://www.leilaoonline.com.br/lote/detalhe/31127", " CAMINHÃO M. BENZ/L 1214 TOCO, ANO 1994, FR119761/FR121818, CAR MECANICA, UND BONFIM")</f>
      </c>
      <c r="C146" s="4" t="inlineStr">
        <is>
          <t>Não vendido</t>
        </is>
      </c>
      <c r="D146" s="4" t="inlineStr">
        <is>
          <t>40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=HYPERLINK("https://www.leilaoonline.com.br/lote/detalhe/31124", "15379")</f>
      </c>
      <c r="B147" s="4" t="s">
        <f>=HYPERLINK("https://www.leilaoonline.com.br/lote/detalhe/31124", " CAMINHÃO M. BENZ/L 1214 TOCO, ANO 1994, FR119766/ FR121866/FR121866/FR117043, CAR FURGAO ASSIST MEC C/ MOTOR ESTACIONARIO PERKINS, UND BONFIM ")</f>
      </c>
      <c r="C147" s="4" t="inlineStr">
        <is>
          <t>Não vendido</t>
        </is>
      </c>
      <c r="D147" s="4" t="inlineStr">
        <is>
          <t>54</t>
        </is>
      </c>
      <c r="E147" s="5" t="inlineStr">
        <is>
          <t>40.000,00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=HYPERLINK("https://www.leilaoonline.com.br/lote/detalhe/31126", "15380")</f>
      </c>
      <c r="B148" s="4" t="s">
        <f>=HYPERLINK("https://www.leilaoonline.com.br/lote/detalhe/31126", " CAMINHÃO M. BENZ/L 1214 TOCO,  ANO 1995, FR71214/FR67350/FR50434, CAR FURGAO OFICINA C/ MOTOR ESTACIONARIO PERKINS, UND BONFIM")</f>
      </c>
      <c r="C148" s="4" t="inlineStr">
        <is>
          <t>Vendido</t>
        </is>
      </c>
      <c r="D148" s="4" t="inlineStr">
        <is>
          <t>78</t>
        </is>
      </c>
      <c r="E148" s="5" t="inlineStr">
        <is>
          <t>61.000,00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=HYPERLINK("https://www.leilaoonline.com.br/lote/detalhe/31123", "15381")</f>
      </c>
      <c r="B149" s="4" t="s">
        <f>=HYPERLINK("https://www.leilaoonline.com.br/lote/detalhe/31123", " CAMINHÃO M. BENZ/L 1214 TOCO, ANO 1995, FR71250/FR72547/70956, CAR BAÚ OFICINA C /MOTOR ESTACIONARIOPERKINS, UND BONFIM")</f>
      </c>
      <c r="C149" s="4" t="inlineStr">
        <is>
          <t>Vendido</t>
        </is>
      </c>
      <c r="D149" s="4" t="inlineStr">
        <is>
          <t>77</t>
        </is>
      </c>
      <c r="E149" s="5" t="inlineStr">
        <is>
          <t>58.000,00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=HYPERLINK("https://www.leilaoonline.com.br/lote/detalhe/31140", "15382")</f>
      </c>
      <c r="B150" s="4" t="s">
        <f>=HYPERLINK("https://www.leilaoonline.com.br/lote/detalhe/31140", " RODAS DIVERSAS TRANSBORDO (40 UND aproximadamente), UND BONFIM ")</f>
      </c>
      <c r="C150" s="4" t="inlineStr">
        <is>
          <t>Vendido</t>
        </is>
      </c>
      <c r="D150" s="4" t="inlineStr">
        <is>
          <t>138</t>
        </is>
      </c>
      <c r="E150" s="5" t="inlineStr">
        <is>
          <t>8.400,00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=HYPERLINK("https://www.leilaoonline.com.br/lote/detalhe/31131", "15383")</f>
      </c>
      <c r="B151" s="4" t="s">
        <f>=HYPERLINK("https://www.leilaoonline.com.br/lote/detalhe/31131", " TRATOR MASSEY FERGUSSON 292 4X4,  ANO 2006, F115010, SÉRIE 2924221939, UND BONFIM")</f>
      </c>
      <c r="C151" s="4" t="inlineStr">
        <is>
          <t>Vendido</t>
        </is>
      </c>
      <c r="D151" s="4" t="inlineStr">
        <is>
          <t>41</t>
        </is>
      </c>
      <c r="E151" s="5" t="inlineStr">
        <is>
          <t>48.000,00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=HYPERLINK("https://www.leilaoonline.com.br/lote/detalhe/31133", "15384")</f>
      </c>
      <c r="B152" s="4" t="s">
        <f>=HYPERLINK("https://www.leilaoonline.com.br/lote/detalhe/31133", " TRATOR MASSEY FERGUSSON, ANO 2001, SÉRIE 275056668, UND BONFIM")</f>
      </c>
      <c r="C152" s="4" t="inlineStr">
        <is>
          <t>Vendido</t>
        </is>
      </c>
      <c r="D152" s="4" t="inlineStr">
        <is>
          <t>30</t>
        </is>
      </c>
      <c r="E152" s="5" t="inlineStr">
        <is>
          <t>36.250,00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=HYPERLINK("https://www.leilaoonline.com.br/lote/detalhe/31132", "15385")</f>
      </c>
      <c r="B153" s="4" t="s">
        <f>=HYPERLINK("https://www.leilaoonline.com.br/lote/detalhe/31132", " TRATOR MASSEY FERGUSSON, ANO 2001, SÉRIE 275056669, UND BONFIM")</f>
      </c>
      <c r="C153" s="4" t="inlineStr">
        <is>
          <t>Vendido</t>
        </is>
      </c>
      <c r="D153" s="4" t="inlineStr">
        <is>
          <t>24</t>
        </is>
      </c>
      <c r="E153" s="5" t="inlineStr">
        <is>
          <t>35.000,00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=HYPERLINK("https://www.leilaoonline.com.br/lote/detalhe/31129", "15386")</f>
      </c>
      <c r="B154" s="4" t="s">
        <f>=HYPERLINK("https://www.leilaoonline.com.br/lote/detalhe/31129", " CARREGADORA MASSEY FERGUSSON 290 4X2,  ANO 1989, FR118364, SÉRIE 2287500235, UND BONFIM")</f>
      </c>
      <c r="C154" s="4" t="inlineStr">
        <is>
          <t>Vendido</t>
        </is>
      </c>
      <c r="D154" s="4" t="inlineStr">
        <is>
          <t>28</t>
        </is>
      </c>
      <c r="E154" s="5" t="inlineStr">
        <is>
          <t>21.000,00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=HYPERLINK("https://www.leilaoonline.com.br/lote/detalhe/31130", "15387")</f>
      </c>
      <c r="B155" s="4" t="s">
        <f>=HYPERLINK("https://www.leilaoonline.com.br/lote/detalhe/31130", " CARREGADORA MASSEY FERGUSSON 290 4X2,  ANO 1989, FR118360, SÉRIE 2287500236, UND BONFIM")</f>
      </c>
      <c r="C155" s="4" t="inlineStr">
        <is>
          <t>Vendido</t>
        </is>
      </c>
      <c r="D155" s="4" t="inlineStr">
        <is>
          <t>23</t>
        </is>
      </c>
      <c r="E155" s="5" t="inlineStr">
        <is>
          <t>19.000,00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=HYPERLINK("https://www.leilaoonline.com.br/lote/detalhe/31128", "15388")</f>
      </c>
      <c r="B156" s="4" t="s">
        <f>=HYPERLINK("https://www.leilaoonline.com.br/lote/detalhe/31128", " TRATOR M. FERGUSSON 290 4X4,  ANO 1994, FR118469, SÉRIE 2287500372, UND BONFIM")</f>
      </c>
      <c r="C156" s="4" t="inlineStr">
        <is>
          <t>Não vendido</t>
        </is>
      </c>
      <c r="D156" s="4" t="inlineStr">
        <is>
          <t>29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=HYPERLINK("https://www.leilaoonline.com.br/lote/detalhe/31134", "15389")</f>
      </c>
      <c r="B157" s="4" t="s">
        <f>=HYPERLINK("https://www.leilaoonline.com.br/lote/detalhe/31134", " TRATOR M. FERGUSSON 290 4X2, ANO 1989, FR118362, SÉRIE 2287500237, UND BONFIM")</f>
      </c>
      <c r="C157" s="4" t="inlineStr">
        <is>
          <t>Vendido</t>
        </is>
      </c>
      <c r="D157" s="4" t="inlineStr">
        <is>
          <t>20</t>
        </is>
      </c>
      <c r="E157" s="5" t="inlineStr">
        <is>
          <t>18.500,00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=HYPERLINK("https://www.leilaoonline.com.br/lote/detalhe/31136", "15390")</f>
      </c>
      <c r="B158" s="4" t="s">
        <f>=HYPERLINK("https://www.leilaoonline.com.br/lote/detalhe/31136", " 2 CAIXOTE DE CANA PICADA, S/FR, UND BONFIM")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3.250,00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=HYPERLINK("https://www.leilaoonline.com.br/lote/detalhe/31142", "15391")</f>
      </c>
      <c r="B159" s="4" t="s">
        <f>=HYPERLINK("https://www.leilaoonline.com.br/lote/detalhe/31142", "1 JATO AREIA, 3 MAQ. DE SOLDA, 1 SERRA METAL, 01 MACACO JACARÉ, UND BONFIM ")</f>
      </c>
      <c r="C159" s="4" t="inlineStr">
        <is>
          <t>Vendido</t>
        </is>
      </c>
      <c r="D159" s="4" t="inlineStr">
        <is>
          <t>13</t>
        </is>
      </c>
      <c r="E159" s="5" t="inlineStr">
        <is>
          <t>4.050,00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=HYPERLINK("https://www.leilaoonline.com.br/lote/detalhe/31138", "15392")</f>
      </c>
      <c r="B160" s="4" t="s">
        <f>=HYPERLINK("https://www.leilaoonline.com.br/lote/detalhe/31138", " CARROCERIA BAÚ, S/FR, UND BONFIM")</f>
      </c>
      <c r="C160" s="4" t="inlineStr">
        <is>
          <t>Vendido</t>
        </is>
      </c>
      <c r="D160" s="4" t="inlineStr">
        <is>
          <t>35</t>
        </is>
      </c>
      <c r="E160" s="5" t="inlineStr">
        <is>
          <t>6.350,00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=HYPERLINK("https://www.leilaoonline.com.br/lote/detalhe/31633", "15393")</f>
      </c>
      <c r="B161" s="4" t="s">
        <f>=HYPERLINK("https://www.leilaoonline.com.br/lote/detalhe/31633", "EQUIPAMENTOS DIVERSOS, S/FR, UND BONFIM")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160,00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=HYPERLINK("https://www.leilaoonline.com.br/lote/detalhe/31202", "15395")</f>
      </c>
      <c r="B162" s="4" t="s">
        <f>=HYPERLINK("https://www.leilaoonline.com.br/lote/detalhe/31202", " 7 TRANSFORMADORES DIVERSOS 150kva - 75kva - 30 kva - 15 kva, S/FR, UND ZANIN")</f>
      </c>
      <c r="C162" s="4" t="inlineStr">
        <is>
          <t>Vendido</t>
        </is>
      </c>
      <c r="D162" s="4" t="inlineStr">
        <is>
          <t>24</t>
        </is>
      </c>
      <c r="E162" s="5" t="inlineStr">
        <is>
          <t>7.500,00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=HYPERLINK("https://www.leilaoonline.com.br/lote/detalhe/31193", "15396")</f>
      </c>
      <c r="B163" s="4" t="s">
        <f>=HYPERLINK("https://www.leilaoonline.com.br/lote/detalhe/31193", "7 ROLOS DE CABOS ELÉTRICOS, S/FR, UND ZANIN")</f>
      </c>
      <c r="C163" s="4" t="inlineStr">
        <is>
          <t>Vendido</t>
        </is>
      </c>
      <c r="D163" s="4" t="inlineStr">
        <is>
          <t>158</t>
        </is>
      </c>
      <c r="E163" s="5" t="inlineStr">
        <is>
          <t>28.200,00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=HYPERLINK("https://www.leilaoonline.com.br/lote/detalhe/31192", "15397")</f>
      </c>
      <c r="B164" s="4" t="s">
        <f>=HYPERLINK("https://www.leilaoonline.com.br/lote/detalhe/31192", " PICADOR DE CANA C/ ACIONAMENTO E REDUTOR, S/FR, UND ZANIN")</f>
      </c>
      <c r="C164" s="4" t="inlineStr">
        <is>
          <t>Não vendido</t>
        </is>
      </c>
      <c r="D164" s="4" t="inlineStr">
        <is>
          <t>15</t>
        </is>
      </c>
      <c r="E164" s="5" t="inlineStr">
        <is>
          <t>3.350,00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=HYPERLINK("https://www.leilaoonline.com.br/lote/detalhe/31197", "15398")</f>
      </c>
      <c r="B165" s="4" t="s">
        <f>=HYPERLINK("https://www.leilaoonline.com.br/lote/detalhe/31197", " MOTORES ELÉTRICOS DIVERSOS, S/FR, UND ZANIN")</f>
      </c>
      <c r="C165" s="4" t="inlineStr">
        <is>
          <t>Vendido</t>
        </is>
      </c>
      <c r="D165" s="4" t="inlineStr">
        <is>
          <t>89</t>
        </is>
      </c>
      <c r="E165" s="5" t="inlineStr">
        <is>
          <t>15.350,00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=HYPERLINK("https://www.leilaoonline.com.br/lote/detalhe/30806", "20191")</f>
      </c>
      <c r="B166" s="4" t="s">
        <f>=HYPERLINK("https://www.leilaoonline.com.br/lote/detalhe/30806", " REB/FACCHINI SRFPR, ANO 1995, SEMI-REBOQUE, TANQUE FIBRA, FR121281, UND COSTA PINTO")</f>
      </c>
      <c r="C166" s="4" t="inlineStr">
        <is>
          <t>Vendido</t>
        </is>
      </c>
      <c r="D166" s="4" t="inlineStr">
        <is>
          <t>90</t>
        </is>
      </c>
      <c r="E166" s="5" t="inlineStr">
        <is>
          <t>34.000,00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=HYPERLINK("https://www.leilaoonline.com.br/lote/detalhe/30805", "20194")</f>
      </c>
      <c r="B167" s="4" t="s">
        <f>=HYPERLINK("https://www.leilaoonline.com.br/lote/detalhe/30805", " SR/NOMA, ANO 1987, TANQUE FIBRA, FR139672, UND COSTA PINTO")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9.250,00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=HYPERLINK("https://www.leilaoonline.com.br/lote/detalhe/30807", "20195")</f>
      </c>
      <c r="B168" s="4" t="s">
        <f>=HYPERLINK("https://www.leilaoonline.com.br/lote/detalhe/30807", " REB/ ANTONINI SEMI-REBOQUE, ANO 1993, TANQUE FIBRA, FR56154, UND COSTA PINTO")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9.750,00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=HYPERLINK("https://www.leilaoonline.com.br/lote/detalhe/30784", "20196")</f>
      </c>
      <c r="B169" s="4" t="s">
        <f>=HYPERLINK("https://www.leilaoonline.com.br/lote/detalhe/30784", "CARRETA C/ 2 RODAS, FR57301, UND COSTA PINTO")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=HYPERLINK("https://www.leilaoonline.com.br/lote/detalhe/30783", "20197")</f>
      </c>
      <c r="B170" s="4" t="s">
        <f>=HYPERLINK("https://www.leilaoonline.com.br/lote/detalhe/30783", "CARRETA DE PLANTIO, FR25427, UND COSTA PINTO")</f>
      </c>
      <c r="C170" s="4" t="inlineStr">
        <is>
          <t>Vendido</t>
        </is>
      </c>
      <c r="D170" s="4" t="inlineStr">
        <is>
          <t>29</t>
        </is>
      </c>
      <c r="E170" s="5" t="inlineStr">
        <is>
          <t>4.750,00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=HYPERLINK("https://www.leilaoonline.com.br/lote/detalhe/30787", "20198")</f>
      </c>
      <c r="B171" s="4" t="s">
        <f>=HYPERLINK("https://www.leilaoonline.com.br/lote/detalhe/30787", " DIVERSOS MÓVEIS ELETRODOMÉSTICOS ( veja descritivo), S/FR, UND COSTA PINTO")</f>
      </c>
      <c r="C171" s="4" t="inlineStr">
        <is>
          <t>Vendido</t>
        </is>
      </c>
      <c r="D171" s="4" t="inlineStr">
        <is>
          <t>11</t>
        </is>
      </c>
      <c r="E171" s="5" t="inlineStr">
        <is>
          <t>2.750,00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=HYPERLINK("https://www.leilaoonline.com.br/lote/detalhe/30791", "20200")</f>
      </c>
      <c r="B172" s="4" t="s">
        <f>=HYPERLINK("https://www.leilaoonline.com.br/lote/detalhe/30791", " DESSUMIDIFICADOR MUNTERS, PATRIM. 152591/92, UND COSTA PINTO")</f>
      </c>
      <c r="C172" s="4" t="inlineStr">
        <is>
          <t>Não vendido</t>
        </is>
      </c>
      <c r="D172" s="4" t="inlineStr">
        <is>
          <t>9</t>
        </is>
      </c>
      <c r="E172" s="5" t="inlineStr">
        <is>
          <t>1.750,00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=HYPERLINK("https://www.leilaoonline.com.br/lote/detalhe/30785", "20201")</f>
      </c>
      <c r="B173" s="4" t="s">
        <f>=HYPERLINK("https://www.leilaoonline.com.br/lote/detalhe/30785", " DESSUMIDIFICADOR MUNTERS, PATRIM. 152595/88, UND COSTA PINTO")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1.450,00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=HYPERLINK("https://www.leilaoonline.com.br/lote/detalhe/30789", "20202")</f>
      </c>
      <c r="B174" s="4" t="s">
        <f>=HYPERLINK("https://www.leilaoonline.com.br/lote/detalhe/30789", " BORRACHA (SUCATA), S/FR, UND COSTA PINTO")</f>
      </c>
      <c r="C174" s="4" t="inlineStr">
        <is>
          <t>Não vendido</t>
        </is>
      </c>
      <c r="D174" s="4" t="inlineStr">
        <is>
          <t>6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=HYPERLINK("https://www.leilaoonline.com.br/lote/detalhe/30142", "20203")</f>
      </c>
      <c r="B175" s="4" t="s">
        <f>=HYPERLINK("https://www.leilaoonline.com.br/lote/detalhe/30142", "CAMINHÃO M.BENZ/L2213 MUNK CARROCERIA PLATAFORMA, ANO 1980, FR58613/57557, UND COSTA PINTO")</f>
      </c>
      <c r="C175" s="4" t="inlineStr">
        <is>
          <t>Vendido</t>
        </is>
      </c>
      <c r="D175" s="4" t="inlineStr">
        <is>
          <t>75</t>
        </is>
      </c>
      <c r="E175" s="5" t="inlineStr">
        <is>
          <t>53.000,00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=HYPERLINK("https://www.leilaoonline.com.br/lote/detalhe/30141", "20204")</f>
      </c>
      <c r="B176" s="4" t="s">
        <f>=HYPERLINK("https://www.leilaoonline.com.br/lote/detalhe/30141", "PÁ CARREGADEIRA MICHIGAN 55 C, ANO 1991, FR58507, UND COSTA PINTO")</f>
      </c>
      <c r="C176" s="4" t="inlineStr">
        <is>
          <t>Vendido</t>
        </is>
      </c>
      <c r="D176" s="4" t="inlineStr">
        <is>
          <t>70</t>
        </is>
      </c>
      <c r="E176" s="5" t="inlineStr">
        <is>
          <t>69.500,00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=HYPERLINK("https://www.leilaoonline.com.br/lote/detalhe/30786", "20205")</f>
      </c>
      <c r="B177" s="4" t="s">
        <f>=HYPERLINK("https://www.leilaoonline.com.br/lote/detalhe/30786", " DUTO DE CHAMINÉ DE CALDEIRA (INOX/FERRO), S/FR, UND COSTA PINTO")</f>
      </c>
      <c r="C177" s="4" t="inlineStr">
        <is>
          <t>Não vendido</t>
        </is>
      </c>
      <c r="D177" s="4" t="inlineStr">
        <is>
          <t>6</t>
        </is>
      </c>
      <c r="E177" s="5" t="inlineStr">
        <is>
          <t>2.500,00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=HYPERLINK("https://www.leilaoonline.com.br/lote/detalhe/30788", "20206")</f>
      </c>
      <c r="B178" s="4" t="s">
        <f>=HYPERLINK("https://www.leilaoonline.com.br/lote/detalhe/30788", " HILO TOMABADOR DE CANA COM PERIFÉRICOS CAP. 20T, S/FR, UND COSTA PINTO")</f>
      </c>
      <c r="C178" s="4" t="inlineStr">
        <is>
          <t>Não vendido</t>
        </is>
      </c>
      <c r="D178" s="4" t="inlineStr">
        <is>
          <t>14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=HYPERLINK("https://www.leilaoonline.com.br/lote/detalhe/30790", "20207")</f>
      </c>
      <c r="B179" s="4" t="s">
        <f>=HYPERLINK("https://www.leilaoonline.com.br/lote/detalhe/30790", " TRATOR VALTRA BH 180 4X4, ANO 2004 -FR23232, UND COSTA PINTO")</f>
      </c>
      <c r="C179" s="4" t="inlineStr">
        <is>
          <t>Vendido</t>
        </is>
      </c>
      <c r="D179" s="4" t="inlineStr">
        <is>
          <t>33</t>
        </is>
      </c>
      <c r="E179" s="5" t="inlineStr">
        <is>
          <t>35.000,00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=HYPERLINK("https://www.leilaoonline.com.br/lote/detalhe/30861", "20208")</f>
      </c>
      <c r="B180" s="4" t="s">
        <f>=HYPERLINK("https://www.leilaoonline.com.br/lote/detalhe/30861", "CARREGADEIRA, FR58556, UND COSTA PINTO")</f>
      </c>
      <c r="C180" s="4" t="inlineStr">
        <is>
          <t>Vendido</t>
        </is>
      </c>
      <c r="D180" s="4" t="inlineStr">
        <is>
          <t>43</t>
        </is>
      </c>
      <c r="E180" s="5" t="inlineStr">
        <is>
          <t>31.500,00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=HYPERLINK("https://www.leilaoonline.com.br/lote/detalhe/30746", "23019")</f>
      </c>
      <c r="B181" s="4" t="s">
        <f>=HYPERLINK("https://www.leilaoonline.com.br/lote/detalhe/30746", "TRATOR VALTRA BH 180 4X4, ANO 2004, SÉRIE BH184402190, FR23231, UND S. HELENA")</f>
      </c>
      <c r="C181" s="4" t="inlineStr">
        <is>
          <t>Vendido</t>
        </is>
      </c>
      <c r="D181" s="4" t="inlineStr">
        <is>
          <t>46</t>
        </is>
      </c>
      <c r="E181" s="5" t="inlineStr">
        <is>
          <t>33.000,00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=HYPERLINK("https://www.leilaoonline.com.br/lote/detalhe/30747", "23020")</f>
      </c>
      <c r="B182" s="4" t="s">
        <f>=HYPERLINK("https://www.leilaoonline.com.br/lote/detalhe/30747", "8 EQUIPAMENTOS: 1 CALANDRA - 3 MOTORES - GERADORES E 1 ESMERIL, FR39063, UND S. HELENA")</f>
      </c>
      <c r="C182" s="4" t="inlineStr">
        <is>
          <t>Vendido</t>
        </is>
      </c>
      <c r="D182" s="4" t="inlineStr">
        <is>
          <t>20</t>
        </is>
      </c>
      <c r="E182" s="5" t="inlineStr">
        <is>
          <t>3.600,00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=HYPERLINK("https://www.leilaoonline.com.br/lote/detalhe/30763", "24014")</f>
      </c>
      <c r="B183" s="4" t="s">
        <f>=HYPERLINK("https://www.leilaoonline.com.br/lote/detalhe/30763", " TRITURADOR DE PALHA TRITON, FR139927, UND BOM RETIRO")</f>
      </c>
      <c r="C183" s="4" t="inlineStr">
        <is>
          <t>Não vendido</t>
        </is>
      </c>
      <c r="D183" s="4" t="inlineStr">
        <is>
          <t>20</t>
        </is>
      </c>
      <c r="E183" s="5" t="inlineStr">
        <is>
          <t>3.400,00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=HYPERLINK("https://www.leilaoonline.com.br/lote/detalhe/30780", "24078")</f>
      </c>
      <c r="B184" s="4" t="s">
        <f>=HYPERLINK("https://www.leilaoonline.com.br/lote/detalhe/30780", " CARREGADEIRA MOTO CANA TRATOR M.F 292, FR51446/57597/51448, UND BOM RETIRO")</f>
      </c>
      <c r="C184" s="4" t="inlineStr">
        <is>
          <t>Não vendido</t>
        </is>
      </c>
      <c r="D184" s="4" t="inlineStr">
        <is>
          <t>97</t>
        </is>
      </c>
      <c r="E184" s="5" t="inlineStr">
        <is>
          <t>60.500,00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=HYPERLINK("https://www.leilaoonline.com.br/lote/detalhe/30776", "24158")</f>
      </c>
      <c r="B185" s="4" t="s">
        <f>=HYPERLINK("https://www.leilaoonline.com.br/lote/detalhe/30776", " CARRETA DE CALCARIO SOLLUS, FR38011, UND BOM RETIRO")</f>
      </c>
      <c r="C185" s="4" t="inlineStr">
        <is>
          <t>Não vendido</t>
        </is>
      </c>
      <c r="D185" s="4" t="inlineStr">
        <is>
          <t>5</t>
        </is>
      </c>
      <c r="E185" s="5" t="inlineStr">
        <is>
          <t>1.800,00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=HYPERLINK("https://www.leilaoonline.com.br/lote/detalhe/30760", "24159")</f>
      </c>
      <c r="B186" s="4" t="s">
        <f>=HYPERLINK("https://www.leilaoonline.com.br/lote/detalhe/30760", " CAMINHAO M BENZ AXOR 3344 6X4 C. PICADA, ANO 2014, FR362053/10631, UND BOM RETIRO")</f>
      </c>
      <c r="C186" s="4" t="inlineStr">
        <is>
          <t>Vendido</t>
        </is>
      </c>
      <c r="D186" s="4" t="inlineStr">
        <is>
          <t>248</t>
        </is>
      </c>
      <c r="E186" s="5" t="inlineStr">
        <is>
          <t>181.000,00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=HYPERLINK("https://www.leilaoonline.com.br/lote/detalhe/30756", "24160")</f>
      </c>
      <c r="B187" s="4" t="s">
        <f>=HYPERLINK("https://www.leilaoonline.com.br/lote/detalhe/30756", " CULTIVADOR CINZA, FR67122, UND BOM RETIRO")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650,00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=HYPERLINK("https://www.leilaoonline.com.br/lote/detalhe/30767", "24161")</f>
      </c>
      <c r="B188" s="4" t="s">
        <f>=HYPERLINK("https://www.leilaoonline.com.br/lote/detalhe/30767", " ADUBADEIRA MARCA JUMIL MODELO JM3520SH, FR57316, UND BOM RETIRO")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=HYPERLINK("https://www.leilaoonline.com.br/lote/detalhe/30759", "24162")</f>
      </c>
      <c r="B189" s="4" t="s">
        <f>=HYPERLINK("https://www.leilaoonline.com.br/lote/detalhe/30759", " ADUBADEIRA MARCA JUMIL MODELO JM3520SH, FR57305, UND BOM RETIRO")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=HYPERLINK("https://www.leilaoonline.com.br/lote/detalhe/30761", "24163")</f>
      </c>
      <c r="B190" s="4" t="s">
        <f>=HYPERLINK("https://www.leilaoonline.com.br/lote/detalhe/30761", " TRATOR VALTRA BH 210I 4X4, ANO 2014, V210379357, FR81537, UND BOM RETIRO")</f>
      </c>
      <c r="C190" s="4" t="inlineStr">
        <is>
          <t>Não vendido</t>
        </is>
      </c>
      <c r="D190" s="4" t="inlineStr">
        <is>
          <t>102</t>
        </is>
      </c>
      <c r="E190" s="5" t="inlineStr">
        <is>
          <t>71.000,00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=HYPERLINK("https://www.leilaoonline.com.br/lote/detalhe/30777", "24164")</f>
      </c>
      <c r="B191" s="4" t="s">
        <f>=HYPERLINK("https://www.leilaoonline.com.br/lote/detalhe/30777", " TRATOR VALTRA BH 210I 4X4 HIFLOW, ANO 2014, FR173320, UND BOM RETIRO")</f>
      </c>
      <c r="C191" s="4" t="inlineStr">
        <is>
          <t>Não vendido</t>
        </is>
      </c>
      <c r="D191" s="4" t="inlineStr">
        <is>
          <t>80</t>
        </is>
      </c>
      <c r="E191" s="5" t="inlineStr">
        <is>
          <t>70.500,00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=HYPERLINK("https://www.leilaoonline.com.br/lote/detalhe/30770", "24165")</f>
      </c>
      <c r="B192" s="4" t="s">
        <f>=HYPERLINK("https://www.leilaoonline.com.br/lote/detalhe/30770", " SUCATA DE IMPLEMENTO ENLHEIRADEIRA,TANQUE HERB E IMPLEMENTO T. MOEGA, FR37608, UND BOM RETIRO")</f>
      </c>
      <c r="C192" s="4" t="inlineStr">
        <is>
          <t>Não vendido</t>
        </is>
      </c>
      <c r="D192" s="4" t="inlineStr">
        <is>
          <t>6</t>
        </is>
      </c>
      <c r="E192" s="5" t="inlineStr">
        <is>
          <t>1.100,00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=HYPERLINK("https://www.leilaoonline.com.br/lote/detalhe/30772", "24166")</f>
      </c>
      <c r="B193" s="4" t="s">
        <f>=HYPERLINK("https://www.leilaoonline.com.br/lote/detalhe/30772", " ELIMINADOR DE SOQUEIRA DMB, PATIM 69389, UND BOM RETIRO")</f>
      </c>
      <c r="C193" s="4" t="inlineStr">
        <is>
          <t>Não vendido</t>
        </is>
      </c>
      <c r="D193" s="4" t="inlineStr">
        <is>
          <t>24</t>
        </is>
      </c>
      <c r="E193" s="5" t="inlineStr">
        <is>
          <t>3.950,00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=HYPERLINK("https://www.leilaoonline.com.br/lote/detalhe/30762", "24167")</f>
      </c>
      <c r="B194" s="4" t="s">
        <f>=HYPERLINK("https://www.leilaoonline.com.br/lote/detalhe/30762", " ENXADA ROT L CH3470DT 48L, FR140025, UND BOM RETIRO")</f>
      </c>
      <c r="C194" s="4" t="inlineStr">
        <is>
          <t>Não vendido</t>
        </is>
      </c>
      <c r="D194" s="4" t="inlineStr">
        <is>
          <t>22</t>
        </is>
      </c>
      <c r="E194" s="5" t="inlineStr">
        <is>
          <t>3.700,00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=HYPERLINK("https://www.leilaoonline.com.br/lote/detalhe/30766", "24168")</f>
      </c>
      <c r="B195" s="4" t="s">
        <f>=HYPERLINK("https://www.leilaoonline.com.br/lote/detalhe/30766", " DOLLY RANDON,FR22616/22616, (SEM DOCUMENTO), UND BOM RETIRO")</f>
      </c>
      <c r="C195" s="4" t="inlineStr">
        <is>
          <t>Vendido</t>
        </is>
      </c>
      <c r="D195" s="4" t="inlineStr">
        <is>
          <t>26</t>
        </is>
      </c>
      <c r="E195" s="5" t="inlineStr">
        <is>
          <t>5.550,00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=HYPERLINK("https://www.leilaoonline.com.br/lote/detalhe/30779", "24170")</f>
      </c>
      <c r="B196" s="4" t="s">
        <f>=HYPERLINK("https://www.leilaoonline.com.br/lote/detalhe/30779", " GRADE, FR139837, UND BOM RETIRO")</f>
      </c>
      <c r="C196" s="4" t="inlineStr">
        <is>
          <t>Vendido</t>
        </is>
      </c>
      <c r="D196" s="4" t="inlineStr">
        <is>
          <t>49</t>
        </is>
      </c>
      <c r="E196" s="5" t="inlineStr">
        <is>
          <t>8.750,00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=HYPERLINK("https://www.leilaoonline.com.br/lote/detalhe/30768", "24172")</f>
      </c>
      <c r="B197" s="4" t="s">
        <f>=HYPERLINK("https://www.leilaoonline.com.br/lote/detalhe/30768", " 2 CULTIVADOR (SUCATEADO), FR25012/25210, UND BOM RETIRO")</f>
      </c>
      <c r="C197" s="4" t="inlineStr">
        <is>
          <t>Não vendido</t>
        </is>
      </c>
      <c r="D197" s="4" t="inlineStr">
        <is>
          <t>11</t>
        </is>
      </c>
      <c r="E197" s="5" t="inlineStr">
        <is>
          <t>2.050,00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=HYPERLINK("https://www.leilaoonline.com.br/lote/detalhe/30781", "24173")</f>
      </c>
      <c r="B198" s="4" t="s">
        <f>=HYPERLINK("https://www.leilaoonline.com.br/lote/detalhe/30781", " CARRETA DE CALCARIO CANAVIEIRA, FR139939, UND BOM RETIRO")</f>
      </c>
      <c r="C198" s="4" t="inlineStr">
        <is>
          <t>Não vendido</t>
        </is>
      </c>
      <c r="D198" s="4" t="inlineStr">
        <is>
          <t>4</t>
        </is>
      </c>
      <c r="E198" s="5" t="inlineStr">
        <is>
          <t>2.100,00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=HYPERLINK("https://www.leilaoonline.com.br/lote/detalhe/30757", "24174")</f>
      </c>
      <c r="B199" s="4" t="s">
        <f>=HYPERLINK("https://www.leilaoonline.com.br/lote/detalhe/30757", " COMPOSTADOR DE RESIDUOS ORGANICOS AMARELO, FR67063, UND BOM RETIRO")</f>
      </c>
      <c r="C199" s="4" t="inlineStr">
        <is>
          <t>Vendido</t>
        </is>
      </c>
      <c r="D199" s="4" t="inlineStr">
        <is>
          <t>118</t>
        </is>
      </c>
      <c r="E199" s="5" t="inlineStr">
        <is>
          <t>29.800,00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=HYPERLINK("https://www.leilaoonline.com.br/lote/detalhe/30755", "24175")</f>
      </c>
      <c r="B200" s="4" t="s">
        <f>=HYPERLINK("https://www.leilaoonline.com.br/lote/detalhe/30755", " CAMINHAO VW 26-220 WORK 6X4, ANO 2010, CAR PRANCHA FR26061/FR22126/PATRIM05345, UND BOM RETIRO")</f>
      </c>
      <c r="C200" s="4" t="inlineStr">
        <is>
          <t>Vendido</t>
        </is>
      </c>
      <c r="D200" s="4" t="inlineStr">
        <is>
          <t>77</t>
        </is>
      </c>
      <c r="E200" s="5" t="inlineStr">
        <is>
          <t>87.000,00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=HYPERLINK("https://www.leilaoonline.com.br/lote/detalhe/30771", "24176")</f>
      </c>
      <c r="B201" s="4" t="s">
        <f>=HYPERLINK("https://www.leilaoonline.com.br/lote/detalhe/30771", " TRATOR VALTRA, ANO 2003, FR139351, UND BOM RETIRO")</f>
      </c>
      <c r="C201" s="4" t="inlineStr">
        <is>
          <t>Vendido</t>
        </is>
      </c>
      <c r="D201" s="4" t="inlineStr">
        <is>
          <t>29</t>
        </is>
      </c>
      <c r="E201" s="5" t="inlineStr">
        <is>
          <t>29.500,00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=HYPERLINK("https://www.leilaoonline.com.br/lote/detalhe/30764", "24177")</f>
      </c>
      <c r="B202" s="4" t="s">
        <f>=HYPERLINK("https://www.leilaoonline.com.br/lote/detalhe/30764", " TRATOR NEW HOLLAND 7245, ANO 2015, SÉRIE HCCZ7245PECP21470, FR50939, UND BOM RETIRO")</f>
      </c>
      <c r="C202" s="4" t="inlineStr">
        <is>
          <t>Não vendido</t>
        </is>
      </c>
      <c r="D202" s="4" t="inlineStr">
        <is>
          <t>108</t>
        </is>
      </c>
      <c r="E202" s="5" t="inlineStr">
        <is>
          <t>86.000,00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=HYPERLINK("https://www.leilaoonline.com.br/lote/detalhe/30778", "24178")</f>
      </c>
      <c r="B203" s="4" t="s">
        <f>=HYPERLINK("https://www.leilaoonline.com.br/lote/detalhe/30778", " TRANSBORDO SANTAL, FR57335, UND BOM RETIRO")</f>
      </c>
      <c r="C203" s="4" t="inlineStr">
        <is>
          <t>Não vendido</t>
        </is>
      </c>
      <c r="D203" s="4" t="inlineStr">
        <is>
          <t>26</t>
        </is>
      </c>
      <c r="E203" s="5" t="inlineStr">
        <is>
          <t>12.000,00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=HYPERLINK("https://www.leilaoonline.com.br/lote/detalhe/30769", "24179")</f>
      </c>
      <c r="B204" s="4" t="s">
        <f>=HYPERLINK("https://www.leilaoonline.com.br/lote/detalhe/30769", " TRANSBORDO SANTAL, FR57348, UND BOM RETIRO")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5.750,00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=HYPERLINK("https://www.leilaoonline.com.br/lote/detalhe/30774", "24182")</f>
      </c>
      <c r="B205" s="4" t="s">
        <f>=HYPERLINK("https://www.leilaoonline.com.br/lote/detalhe/30774", " BETONEIRA COM MOTOR, S/FR, UND BOM RETIRO")</f>
      </c>
      <c r="C205" s="4" t="inlineStr">
        <is>
          <t>Vendido</t>
        </is>
      </c>
      <c r="D205" s="4" t="inlineStr">
        <is>
          <t>8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=HYPERLINK("https://www.leilaoonline.com.br/lote/detalhe/30773", "24183")</f>
      </c>
      <c r="B206" s="4" t="s">
        <f>=HYPERLINK("https://www.leilaoonline.com.br/lote/detalhe/30773", " TRANSBORDO SANTAL, FR57340, UND BOM RETIRO")</f>
      </c>
      <c r="C206" s="4" t="inlineStr">
        <is>
          <t>Não vendido</t>
        </is>
      </c>
      <c r="D206" s="4" t="inlineStr">
        <is>
          <t>32</t>
        </is>
      </c>
      <c r="E206" s="5" t="inlineStr">
        <is>
          <t>13.500,00</t>
        </is>
      </c>
      <c r="F2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2026-05-01T15:54:22.00Z</dcterms:created>
  <dc:creator>Tellks Tecnologia</dc:creator>
  <cp:revision>0</cp:revision>
</cp:coreProperties>
</file>