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5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Onix 18 • Mercedes • Lancer • City • HR-V 18 • Audi • Mercedes •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12/03/2020 15:00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=HYPERLINK("https://www.leilaoonline.com.br/lote/detalhe/45036", "168")</f>
      </c>
      <c r="B11" s="4" t="s">
        <f>=HYPERLINK("https://www.leilaoonline.com.br/lote/detalhe/45036", "VW; SAVEIRO CL 1.8; 1995/1995; BEGE; GASOLINA; FUNCIONANDO")</f>
      </c>
      <c r="C11" s="4" t="inlineStr">
        <is>
          <t>Não vendido</t>
        </is>
      </c>
      <c r="D11" s="4" t="inlineStr">
        <is>
          <t>37</t>
        </is>
      </c>
      <c r="E11" s="5" t="inlineStr">
        <is>
          <t>7.600,00</t>
        </is>
      </c>
      <c r="F11" s="4" t="inlineStr">
        <is>
          <t>150.00</t>
        </is>
      </c>
    </row>
    <row collapsed="false" customFormat="false" customHeight="false" hidden="false" ht="12.1" outlineLevel="0" r="12">
      <c r="A12" s="5" t="s">
        <f>=HYPERLINK("https://www.leilaoonline.com.br/lote/detalhe/45035", "169")</f>
      </c>
      <c r="B12" s="4" t="s">
        <f>=HYPERLINK("https://www.leilaoonline.com.br/lote/detalhe/45035", "I; GM CLASSIC LIFE; 2009/2010; PRATA; ALCO./GASOL. - FUNCIONANDO")</f>
      </c>
      <c r="C12" s="4" t="inlineStr">
        <is>
          <t>Não vendido</t>
        </is>
      </c>
      <c r="D12" s="4" t="inlineStr">
        <is>
          <t>21</t>
        </is>
      </c>
      <c r="E12" s="5" t="inlineStr">
        <is>
          <t>10.100,00</t>
        </is>
      </c>
      <c r="F12" s="4" t="inlineStr">
        <is>
          <t>150.00</t>
        </is>
      </c>
    </row>
    <row collapsed="false" customFormat="false" customHeight="false" hidden="false" ht="12.1" outlineLevel="0" r="13">
      <c r="A13" s="5" t="s">
        <f>=HYPERLINK("https://www.leilaoonline.com.br/lote/detalhe/45034", "170")</f>
      </c>
      <c r="B13" s="4" t="s">
        <f>=HYPERLINK("https://www.leilaoonline.com.br/lote/detalhe/45034", "HONDA, CITY LX CVT, 2014/2015, MARROM, ALCO./GASOL., - FUNCIONANDO - IPVA 2020 PAGO")</f>
      </c>
      <c r="C13" s="4" t="inlineStr">
        <is>
          <t>Não vendido</t>
        </is>
      </c>
      <c r="D13" s="4" t="inlineStr">
        <is>
          <t>26</t>
        </is>
      </c>
      <c r="E13" s="5" t="inlineStr">
        <is>
          <t>27.000,00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=HYPERLINK("https://www.leilaoonline.com.br/lote/detalhe/44872", "171")</f>
      </c>
      <c r="B14" s="4" t="s">
        <f>=HYPERLINK("https://www.leilaoonline.com.br/lote/detalhe/44872", "PEUGEOT; 207 PASSION XS A, 2008/2009, FLEX, CINZA; ALCO./GASOL. - FUNCIONANDO")</f>
      </c>
      <c r="C14" s="4" t="inlineStr">
        <is>
          <t>Não vendido</t>
        </is>
      </c>
      <c r="D14" s="4" t="inlineStr">
        <is>
          <t>14</t>
        </is>
      </c>
      <c r="E14" s="5" t="inlineStr">
        <is>
          <t>7.500,00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=HYPERLINK("https://www.leilaoonline.com.br/lote/detalhe/44871", "172")</f>
      </c>
      <c r="B15" s="4" t="s">
        <f>=HYPERLINK("https://www.leilaoonline.com.br/lote/detalhe/44871", "HONDA; FIT EX; 2007/2008; PRETA; ALCO./GASOL. - FUNCIONANDO")</f>
      </c>
      <c r="C15" s="4" t="inlineStr">
        <is>
          <t>Não vendido</t>
        </is>
      </c>
      <c r="D15" s="4" t="inlineStr">
        <is>
          <t>14</t>
        </is>
      </c>
      <c r="E15" s="5" t="inlineStr">
        <is>
          <t>15.500,00</t>
        </is>
      </c>
      <c r="F15" s="4" t="inlineStr">
        <is>
          <t>250.00</t>
        </is>
      </c>
    </row>
    <row collapsed="false" customFormat="false" customHeight="false" hidden="false" ht="12.1" outlineLevel="0" r="16">
      <c r="A16" s="5" t="s">
        <f>=HYPERLINK("https://www.leilaoonline.com.br/lote/detalhe/44870", "173")</f>
      </c>
      <c r="B16" s="4" t="s">
        <f>=HYPERLINK("https://www.leilaoonline.com.br/lote/detalhe/44870", "FIAT; ARGO DRIVE 1.3; 2018/2019; BRANCA; GASOL./ALCOOL - FUNCIONANDO")</f>
      </c>
      <c r="C16" s="4" t="inlineStr">
        <is>
          <t>Não vendido</t>
        </is>
      </c>
      <c r="D16" s="4" t="inlineStr">
        <is>
          <t>31</t>
        </is>
      </c>
      <c r="E16" s="5" t="inlineStr">
        <is>
          <t>28.000,00</t>
        </is>
      </c>
      <c r="F16" s="4" t="inlineStr">
        <is>
          <t>250.00</t>
        </is>
      </c>
    </row>
    <row collapsed="false" customFormat="false" customHeight="false" hidden="false" ht="12.1" outlineLevel="0" r="17">
      <c r="A17" s="5" t="s">
        <f>=HYPERLINK("https://www.leilaoonline.com.br/lote/detalhe/44843", "174")</f>
      </c>
      <c r="B17" s="4" t="s">
        <f>=HYPERLINK("https://www.leilaoonline.com.br/lote/detalhe/44843", "KAWASAKI; Z300 ABS; 2015/2016; VERDE; GASOLINA - FUNCIONANDO")</f>
      </c>
      <c r="C17" s="4" t="inlineStr">
        <is>
          <t>Não vendido</t>
        </is>
      </c>
      <c r="D17" s="4" t="inlineStr">
        <is>
          <t>18</t>
        </is>
      </c>
      <c r="E17" s="5" t="inlineStr">
        <is>
          <t>10.000,00</t>
        </is>
      </c>
      <c r="F17" s="4" t="inlineStr">
        <is>
          <t>150.00</t>
        </is>
      </c>
    </row>
    <row collapsed="false" customFormat="false" customHeight="false" hidden="false" ht="12.1" outlineLevel="0" r="18">
      <c r="A18" s="5" t="s">
        <f>=HYPERLINK("https://www.leilaoonline.com.br/lote/detalhe/44842", "175")</f>
      </c>
      <c r="B18" s="4" t="s">
        <f>=HYPERLINK("https://www.leilaoonline.com.br/lote/detalhe/44842", "PEUGEOT; 207 PASSION XR S; 2010/2011; PRATA; ALCO./GASOL. - FUNCIONANDO")</f>
      </c>
      <c r="C18" s="4" t="inlineStr">
        <is>
          <t>Não vendido</t>
        </is>
      </c>
      <c r="D18" s="4" t="inlineStr">
        <is>
          <t>11</t>
        </is>
      </c>
      <c r="E18" s="5" t="inlineStr">
        <is>
          <t>7.300,00</t>
        </is>
      </c>
      <c r="F18" s="4" t="inlineStr">
        <is>
          <t>150.00</t>
        </is>
      </c>
    </row>
    <row collapsed="false" customFormat="false" customHeight="false" hidden="false" ht="12.1" outlineLevel="0" r="19">
      <c r="A19" s="5" t="s">
        <f>=HYPERLINK("https://www.leilaoonline.com.br/lote/detalhe/44841", "176")</f>
      </c>
      <c r="B19" s="4" t="s">
        <f>=HYPERLINK("https://www.leilaoonline.com.br/lote/detalhe/44841", "VW; GOL; VERMELHA; 1988/1989; GASOLINA - FUNCIONANDO - TURBO")</f>
      </c>
      <c r="C19" s="4" t="inlineStr">
        <is>
          <t>Não vendido</t>
        </is>
      </c>
      <c r="D19" s="4" t="inlineStr">
        <is>
          <t>21</t>
        </is>
      </c>
      <c r="E19" s="5" t="inlineStr">
        <is>
          <t>7.000,00</t>
        </is>
      </c>
      <c r="F19" s="4" t="inlineStr">
        <is>
          <t>150.00</t>
        </is>
      </c>
    </row>
    <row collapsed="false" customFormat="false" customHeight="false" hidden="false" ht="12.1" outlineLevel="0" r="20">
      <c r="A20" s="5" t="s">
        <f>=HYPERLINK("https://www.leilaoonline.com.br/lote/detalhe/44838", "177")</f>
      </c>
      <c r="B20" s="4" t="s">
        <f>=HYPERLINK("https://www.leilaoonline.com.br/lote/detalhe/44838", "HONDA; CIVIC LXS; 2014/2014; BRANCA; ALCO./GASOL - FUNCIONANDO")</f>
      </c>
      <c r="C20" s="4" t="inlineStr">
        <is>
          <t>Não vendido</t>
        </is>
      </c>
      <c r="D20" s="4" t="inlineStr">
        <is>
          <t>40</t>
        </is>
      </c>
      <c r="E20" s="5" t="inlineStr">
        <is>
          <t>39.500,00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=HYPERLINK("https://www.leilaoonline.com.br/lote/detalhe/44446", "178")</f>
      </c>
      <c r="B21" s="4" t="s">
        <f>=HYPERLINK("https://www.leilaoonline.com.br/lote/detalhe/44446", "VW; BRASILIA; 1974/1974; BEGE; GASOLINA - FUNCIONANDO")</f>
      </c>
      <c r="C21" s="4" t="inlineStr">
        <is>
          <t>Não vendido</t>
        </is>
      </c>
      <c r="D21" s="4" t="inlineStr">
        <is>
          <t>10</t>
        </is>
      </c>
      <c r="E21" s="5" t="inlineStr">
        <is>
          <t>4.300,00</t>
        </is>
      </c>
      <c r="F21" s="4" t="inlineStr">
        <is>
          <t>150.00</t>
        </is>
      </c>
    </row>
    <row collapsed="false" customFormat="false" customHeight="false" hidden="false" ht="12.1" outlineLevel="0" r="22">
      <c r="A22" s="5" t="s">
        <f>=HYPERLINK("https://www.leilaoonline.com.br/lote/detalhe/44437", "179")</f>
      </c>
      <c r="B22" s="4" t="s">
        <f>=HYPERLINK("https://www.leilaoonline.com.br/lote/detalhe/44437", "HONDA HR-V EX; 2018/2018; VERMELHA; ALCO./GASOL. - FUNCIONANDO - APROX. 18.500KM")</f>
      </c>
      <c r="C22" s="4" t="inlineStr">
        <is>
          <t>Não vendido</t>
        </is>
      </c>
      <c r="D22" s="4" t="inlineStr">
        <is>
          <t>35</t>
        </is>
      </c>
      <c r="E22" s="5" t="inlineStr">
        <is>
          <t>47.000,00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=HYPERLINK("https://www.leilaoonline.com.br/lote/detalhe/44443", "180")</f>
      </c>
      <c r="B23" s="4" t="s">
        <f>=HYPERLINK("https://www.leilaoonline.com.br/lote/detalhe/44443", "FORD; FOCUS HC FLEX; 2011/2012; BRANCA; ALCO./GASOL - FUNCIONANDO")</f>
      </c>
      <c r="C23" s="4" t="inlineStr">
        <is>
          <t>Não vendido</t>
        </is>
      </c>
      <c r="D23" s="4" t="inlineStr">
        <is>
          <t>9</t>
        </is>
      </c>
      <c r="E23" s="5" t="inlineStr">
        <is>
          <t>14.000,00</t>
        </is>
      </c>
      <c r="F23" s="4" t="inlineStr">
        <is>
          <t>250.00</t>
        </is>
      </c>
    </row>
    <row collapsed="false" customFormat="false" customHeight="false" hidden="false" ht="12.1" outlineLevel="0" r="24">
      <c r="A24" s="5" t="s">
        <f>=HYPERLINK("https://www.leilaoonline.com.br/lote/detalhe/44441", "181")</f>
      </c>
      <c r="B24" s="4" t="s">
        <f>=HYPERLINK("https://www.leilaoonline.com.br/lote/detalhe/44441", "MERCEDES BENZ C200; 2007/2008, PRATA, GASOLINA - FUNCIONANDO")</f>
      </c>
      <c r="C24" s="4" t="inlineStr">
        <is>
          <t>Não vendido</t>
        </is>
      </c>
      <c r="D24" s="4" t="inlineStr">
        <is>
          <t>33</t>
        </is>
      </c>
      <c r="E24" s="5" t="inlineStr">
        <is>
          <t>24.500,00</t>
        </is>
      </c>
      <c r="F24" s="4" t="inlineStr">
        <is>
          <t>500.00</t>
        </is>
      </c>
    </row>
    <row collapsed="false" customFormat="false" customHeight="false" hidden="false" ht="12.1" outlineLevel="0" r="25">
      <c r="A25" s="5" t="s">
        <f>=HYPERLINK("https://www.leilaoonline.com.br/lote/detalhe/44419", "182")</f>
      </c>
      <c r="B25" s="4" t="s">
        <f>=HYPERLINK("https://www.leilaoonline.com.br/lote/detalhe/44419", "TOYOTA; ETIOS HB X; 2013/2013; PRATA; ALCO./GASOL. - FUNCIONANDO")</f>
      </c>
      <c r="C25" s="4" t="inlineStr">
        <is>
          <t>Não vendido</t>
        </is>
      </c>
      <c r="D25" s="4" t="inlineStr">
        <is>
          <t>4</t>
        </is>
      </c>
      <c r="E25" s="5" t="inlineStr">
        <is>
          <t>13.450,00</t>
        </is>
      </c>
      <c r="F25" s="4" t="inlineStr">
        <is>
          <t>150.00</t>
        </is>
      </c>
    </row>
    <row collapsed="false" customFormat="false" customHeight="false" hidden="false" ht="12.1" outlineLevel="0" r="26">
      <c r="A26" s="5" t="s">
        <f>=HYPERLINK("https://www.leilaoonline.com.br/lote/detalhe/44440", "183")</f>
      </c>
      <c r="B26" s="4" t="s">
        <f>=HYPERLINK("https://www.leilaoonline.com.br/lote/detalhe/44440", "I; VW TOUAREG 3.6 V6, 2011/2011, PRATA; GASOLINA - BLINDADA - IPVA 2020 PAGO")</f>
      </c>
      <c r="C26" s="4" t="inlineStr">
        <is>
          <t>Não vendido</t>
        </is>
      </c>
      <c r="D26" s="4" t="inlineStr">
        <is>
          <t>17</t>
        </is>
      </c>
      <c r="E26" s="5" t="inlineStr">
        <is>
          <t>28.400,00</t>
        </is>
      </c>
      <c r="F26" s="4" t="inlineStr">
        <is>
          <t>1150.00</t>
        </is>
      </c>
    </row>
    <row collapsed="false" customFormat="false" customHeight="false" hidden="false" ht="12.1" outlineLevel="0" r="27">
      <c r="A27" s="5" t="s">
        <f>=HYPERLINK("https://www.leilaoonline.com.br/lote/detalhe/44840", "184")</f>
      </c>
      <c r="B27" s="4" t="s">
        <f>=HYPERLINK("https://www.leilaoonline.com.br/lote/detalhe/44840", "RENAULT; DUSTER 16 D 4X2 "TechROAD"; 2013/2014; PRATA; ALCO./GASOL. - FUNCIONANDO - IPVA 2020 PAGO")</f>
      </c>
      <c r="C27" s="4" t="inlineStr">
        <is>
          <t>Não vendido</t>
        </is>
      </c>
      <c r="D27" s="4" t="inlineStr">
        <is>
          <t>24</t>
        </is>
      </c>
      <c r="E27" s="5" t="inlineStr">
        <is>
          <t>26.000,00</t>
        </is>
      </c>
      <c r="F27" s="4" t="inlineStr">
        <is>
          <t>500.00</t>
        </is>
      </c>
    </row>
    <row collapsed="false" customFormat="false" customHeight="false" hidden="false" ht="12.1" outlineLevel="0" r="28">
      <c r="A28" s="5" t="s">
        <f>=HYPERLINK("https://www.leilaoonline.com.br/lote/detalhe/44439", "185")</f>
      </c>
      <c r="B28" s="4" t="s">
        <f>=HYPERLINK("https://www.leilaoonline.com.br/lote/detalhe/44439", "I; AUDI A3 SPORTBACK 2.0T FSI; 2010/2011; PRATA; GASOLINA - FUNCIONANDO")</f>
      </c>
      <c r="C28" s="4" t="inlineStr">
        <is>
          <t>Não vendido</t>
        </is>
      </c>
      <c r="D28" s="4" t="inlineStr">
        <is>
          <t>18</t>
        </is>
      </c>
      <c r="E28" s="5" t="inlineStr">
        <is>
          <t>22.850,00</t>
        </is>
      </c>
      <c r="F28" s="4" t="inlineStr">
        <is>
          <t>1150.00</t>
        </is>
      </c>
    </row>
    <row collapsed="false" customFormat="false" customHeight="false" hidden="false" ht="12.1" outlineLevel="0" r="29">
      <c r="A29" s="5" t="s">
        <f>=HYPERLINK("https://www.leilaoonline.com.br/lote/detalhe/44444", "186")</f>
      </c>
      <c r="B29" s="4" t="s">
        <f>=HYPERLINK("https://www.leilaoonline.com.br/lote/detalhe/44444", "I; CHERRY QQ 1.1; 2011/2012; PRETA; GASOLINA - FUNCIONANDO IPVA 2020 PAGO")</f>
      </c>
      <c r="C29" s="4" t="inlineStr">
        <is>
          <t>Não vendido</t>
        </is>
      </c>
      <c r="D29" s="4" t="inlineStr">
        <is>
          <t>28</t>
        </is>
      </c>
      <c r="E29" s="5" t="inlineStr">
        <is>
          <t>5.650,00</t>
        </is>
      </c>
      <c r="F29" s="4" t="inlineStr">
        <is>
          <t>150.00</t>
        </is>
      </c>
    </row>
    <row collapsed="false" customFormat="false" customHeight="false" hidden="false" ht="12.1" outlineLevel="0" r="30">
      <c r="A30" s="5" t="s">
        <f>=HYPERLINK("https://www.leilaoonline.com.br/lote/detalhe/44847", "187")</f>
      </c>
      <c r="B30" s="4" t="s">
        <f>=HYPERLINK("https://www.leilaoonline.com.br/lote/detalhe/44847", "VW; KOMBI FURGÃO; 2013/2014; BRANCA; ALCO./GASOLINA")</f>
      </c>
      <c r="C30" s="4" t="inlineStr">
        <is>
          <t>Não vendido</t>
        </is>
      </c>
      <c r="D30" s="4" t="inlineStr">
        <is>
          <t>26</t>
        </is>
      </c>
      <c r="E30" s="5" t="inlineStr">
        <is>
          <t>18.000,00</t>
        </is>
      </c>
      <c r="F30" s="4" t="inlineStr">
        <is>
          <t>500.00</t>
        </is>
      </c>
    </row>
    <row collapsed="false" customFormat="false" customHeight="false" hidden="false" ht="12.1" outlineLevel="0" r="31">
      <c r="A31" s="5" t="s">
        <f>=HYPERLINK("https://www.leilaoonline.com.br/lote/detalhe/44445", "188")</f>
      </c>
      <c r="B31" s="4" t="s">
        <f>=HYPERLINK("https://www.leilaoonline.com.br/lote/detalhe/44445", "MMC; PAJERO TR4; 2005/2005; PRETA; GASOLINA - FUNCIONANDO")</f>
      </c>
      <c r="C31" s="4" t="inlineStr">
        <is>
          <t>Não vendido</t>
        </is>
      </c>
      <c r="D31" s="4" t="inlineStr">
        <is>
          <t>58</t>
        </is>
      </c>
      <c r="E31" s="5" t="inlineStr">
        <is>
          <t>19.250,00</t>
        </is>
      </c>
      <c r="F31" s="4" t="inlineStr">
        <is>
          <t>250.00</t>
        </is>
      </c>
    </row>
    <row collapsed="false" customFormat="false" customHeight="false" hidden="false" ht="12.1" outlineLevel="0" r="32">
      <c r="A32" s="5" t="s">
        <f>=HYPERLINK("https://www.leilaoonline.com.br/lote/detalhe/44430", "190")</f>
      </c>
      <c r="B32" s="4" t="s">
        <f>=HYPERLINK("https://www.leilaoonline.com.br/lote/detalhe/44430", "MITSUBISHI; LANCER 2.0, 2012/2012; PRATA; GASOLINA - FUNCIONANDO")</f>
      </c>
      <c r="C32" s="4" t="inlineStr">
        <is>
          <t>Não vendido</t>
        </is>
      </c>
      <c r="D32" s="4" t="inlineStr">
        <is>
          <t>27</t>
        </is>
      </c>
      <c r="E32" s="5" t="inlineStr">
        <is>
          <t>21.000,00</t>
        </is>
      </c>
      <c r="F32" s="4" t="inlineStr">
        <is>
          <t>500.00</t>
        </is>
      </c>
    </row>
    <row collapsed="false" customFormat="false" customHeight="false" hidden="false" ht="12.1" outlineLevel="0" r="33">
      <c r="A33" s="5" t="s">
        <f>=HYPERLINK("https://www.leilaoonline.com.br/lote/detalhe/44428", "192")</f>
      </c>
      <c r="B33" s="4" t="s">
        <f>=HYPERLINK("https://www.leilaoonline.com.br/lote/detalhe/44428", "PEUGEOT / 207 / PASSION XS A, 2009, FLEX, CINZA - FUNCIONANDO - IPVA 2020 PAGO")</f>
      </c>
      <c r="C33" s="4" t="inlineStr">
        <is>
          <t>Não vendido</t>
        </is>
      </c>
      <c r="D33" s="4" t="inlineStr">
        <is>
          <t>14</t>
        </is>
      </c>
      <c r="E33" s="5" t="inlineStr">
        <is>
          <t>7.500,00</t>
        </is>
      </c>
      <c r="F33" s="4" t="inlineStr">
        <is>
          <t>250.00</t>
        </is>
      </c>
    </row>
    <row collapsed="false" customFormat="false" customHeight="false" hidden="false" ht="12.1" outlineLevel="0" r="34">
      <c r="A34" s="5" t="s">
        <f>=HYPERLINK("https://www.leilaoonline.com.br/lote/detalhe/44431", "196")</f>
      </c>
      <c r="B34" s="4" t="s">
        <f>=HYPERLINK("https://www.leilaoonline.com.br/lote/detalhe/44431", "IMP/ JEEP GRAN CHEROKEE LAREDO; 1998/1998; PRETA; GASOLINA; FUNCIONANDO")</f>
      </c>
      <c r="C34" s="4" t="inlineStr">
        <is>
          <t>Não vendido</t>
        </is>
      </c>
      <c r="D34" s="4" t="inlineStr">
        <is>
          <t>25</t>
        </is>
      </c>
      <c r="E34" s="5" t="inlineStr">
        <is>
          <t>16.250,00</t>
        </is>
      </c>
      <c r="F34" s="4" t="inlineStr">
        <is>
          <t>250.00</t>
        </is>
      </c>
    </row>
    <row collapsed="false" customFormat="false" customHeight="false" hidden="false" ht="12.1" outlineLevel="0" r="35">
      <c r="A35" s="5" t="s">
        <f>=HYPERLINK("https://www.leilaoonline.com.br/lote/detalhe/44442", "198")</f>
      </c>
      <c r="B35" s="4" t="s">
        <f>=HYPERLINK("https://www.leilaoonline.com.br/lote/detalhe/44442", "I; M. BENZ GUERRA MIC 20; 2007/2008; BRANCA; DIESEL - FUNCIONANDO")</f>
      </c>
      <c r="C35" s="4" t="inlineStr">
        <is>
          <t>Não vendido</t>
        </is>
      </c>
      <c r="D35" s="4" t="inlineStr">
        <is>
          <t>25</t>
        </is>
      </c>
      <c r="E35" s="5" t="inlineStr">
        <is>
          <t>27.300,00</t>
        </is>
      </c>
      <c r="F35" s="4" t="inlineStr">
        <is>
          <t>1150.00</t>
        </is>
      </c>
    </row>
    <row collapsed="false" customFormat="false" customHeight="false" hidden="false" ht="12.1" outlineLevel="0" r="36">
      <c r="A36" s="5" t="s">
        <f>=HYPERLINK("https://www.leilaoonline.com.br/lote/detalhe/44427", "199")</f>
      </c>
      <c r="B36" s="4" t="s">
        <f>=HYPERLINK("https://www.leilaoonline.com.br/lote/detalhe/44427", "HONDA; FITY EXL CVT; 2018/2018; PRATA; ALCO./GASOL. - FUNCIONANDO")</f>
      </c>
      <c r="C36" s="4" t="inlineStr">
        <is>
          <t>Não vendido</t>
        </is>
      </c>
      <c r="D36" s="4" t="inlineStr">
        <is>
          <t>64</t>
        </is>
      </c>
      <c r="E36" s="5" t="inlineStr">
        <is>
          <t>43.250,00</t>
        </is>
      </c>
      <c r="F36" s="4" t="inlineStr">
        <is>
          <t>500.00</t>
        </is>
      </c>
    </row>
    <row collapsed="false" customFormat="false" customHeight="false" hidden="false" ht="12.1" outlineLevel="0" r="37">
      <c r="A37" s="5" t="s">
        <f>=HYPERLINK("https://www.leilaoonline.com.br/lote/detalhe/44429", "200")</f>
      </c>
      <c r="B37" s="4" t="s">
        <f>=HYPERLINK("https://www.leilaoonline.com.br/lote/detalhe/44429", "PEUGEOT; 207 PASSION XR, 2010/2011, CINZA; ALCO./GASOL. - FUNCIONANDO")</f>
      </c>
      <c r="C37" s="4" t="inlineStr">
        <is>
          <t>Não vendido</t>
        </is>
      </c>
      <c r="D37" s="4" t="inlineStr">
        <is>
          <t>25</t>
        </is>
      </c>
      <c r="E37" s="5" t="inlineStr">
        <is>
          <t>10.250,00</t>
        </is>
      </c>
      <c r="F37" s="4" t="inlineStr">
        <is>
          <t>250.00</t>
        </is>
      </c>
    </row>
    <row collapsed="false" customFormat="false" customHeight="false" hidden="false" ht="12.1" outlineLevel="0" r="38">
      <c r="A38" s="5" t="s">
        <f>=HYPERLINK("https://www.leilaoonline.com.br/lote/detalhe/44839", "201")</f>
      </c>
      <c r="B38" s="4" t="s">
        <f>=HYPERLINK("https://www.leilaoonline.com.br/lote/detalhe/44839", "GM; MERIVA JOY; 2005/2005; BRANCA; ALCO./GASOL.; FUNCIONANDO")</f>
      </c>
      <c r="C38" s="4" t="inlineStr">
        <is>
          <t>Não vendido</t>
        </is>
      </c>
      <c r="D38" s="4" t="inlineStr">
        <is>
          <t>10</t>
        </is>
      </c>
      <c r="E38" s="5" t="inlineStr">
        <is>
          <t>9.500,00</t>
        </is>
      </c>
      <c r="F38" s="4" t="inlineStr">
        <is>
          <t>500.00</t>
        </is>
      </c>
    </row>
    <row collapsed="false" customFormat="false" customHeight="false" hidden="false" ht="12.1" outlineLevel="0" r="39">
      <c r="A39" s="5" t="s">
        <f>=HYPERLINK("https://www.leilaoonline.com.br/lote/detalhe/44837", "204")</f>
      </c>
      <c r="B39" s="4" t="s">
        <f>=HYPERLINK("https://www.leilaoonline.com.br/lote/detalhe/44837", "VW; VARIANT; 1975/1975; AMARELA; GASOLINA - FUNCIONANDO")</f>
      </c>
      <c r="C39" s="4" t="inlineStr">
        <is>
          <t>Vendido</t>
        </is>
      </c>
      <c r="D39" s="4" t="inlineStr">
        <is>
          <t>22</t>
        </is>
      </c>
      <c r="E39" s="5" t="inlineStr">
        <is>
          <t>6.250,00</t>
        </is>
      </c>
      <c r="F39" s="4" t="inlineStr">
        <is>
          <t>150.00</t>
        </is>
      </c>
    </row>
    <row collapsed="false" customFormat="false" customHeight="false" hidden="false" ht="12.1" outlineLevel="0" r="40">
      <c r="A40" s="5" t="s">
        <f>=HYPERLINK("https://www.leilaoonline.com.br/lote/detalhe/44433", "206")</f>
      </c>
      <c r="B40" s="4" t="s">
        <f>=HYPERLINK("https://www.leilaoonline.com.br/lote/detalhe/44433", "HONDA; FITY EX CVT; 2018/2018; CINZA; ALCO./GASOL. - FUNCIONANDO")</f>
      </c>
      <c r="C40" s="4" t="inlineStr">
        <is>
          <t>Não vendido</t>
        </is>
      </c>
      <c r="D40" s="4" t="inlineStr">
        <is>
          <t>45</t>
        </is>
      </c>
      <c r="E40" s="5" t="inlineStr">
        <is>
          <t>41.250,00</t>
        </is>
      </c>
      <c r="F40" s="4" t="inlineStr">
        <is>
          <t>500.00</t>
        </is>
      </c>
    </row>
    <row collapsed="false" customFormat="false" customHeight="false" hidden="false" ht="12.1" outlineLevel="0" r="41">
      <c r="A41" s="5" t="s">
        <f>=HYPERLINK("https://www.leilaoonline.com.br/lote/detalhe/44438", "208")</f>
      </c>
      <c r="B41" s="4" t="s">
        <f>=HYPERLINK("https://www.leilaoonline.com.br/lote/detalhe/44438", "CHEVROLET; ONIX 1.4AT LTZ; 2016/2017; CINZA; ALCO./GASOL - FUNCIONANDO")</f>
      </c>
      <c r="C41" s="4" t="inlineStr">
        <is>
          <t>Vendido</t>
        </is>
      </c>
      <c r="D41" s="4" t="inlineStr">
        <is>
          <t>48</t>
        </is>
      </c>
      <c r="E41" s="5" t="inlineStr">
        <is>
          <t>30.000,00</t>
        </is>
      </c>
      <c r="F41" s="4" t="inlineStr">
        <is>
          <t>250.00</t>
        </is>
      </c>
    </row>
    <row collapsed="false" customFormat="false" customHeight="false" hidden="false" ht="12.1" outlineLevel="0" r="42">
      <c r="A42" s="5" t="s">
        <f>=HYPERLINK("https://www.leilaoonline.com.br/lote/detalhe/44432", "209")</f>
      </c>
      <c r="B42" s="4" t="s">
        <f>=HYPERLINK("https://www.leilaoonline.com.br/lote/detalhe/44432", "FIAT; DOBLO ESSENCE 1.8; 2013/2013; PRATA; ALCO./GASOL/GNV - FUNCIONANDO - 7 lugares")</f>
      </c>
      <c r="C42" s="4" t="inlineStr">
        <is>
          <t>Não vendido</t>
        </is>
      </c>
      <c r="D42" s="4" t="inlineStr">
        <is>
          <t>13</t>
        </is>
      </c>
      <c r="E42" s="5" t="inlineStr">
        <is>
          <t>20.000,00</t>
        </is>
      </c>
      <c r="F42" s="4" t="inlineStr">
        <is>
          <t>500.00</t>
        </is>
      </c>
    </row>
    <row collapsed="false" customFormat="false" customHeight="false" hidden="false" ht="12.1" outlineLevel="0" r="43">
      <c r="A43" s="5" t="s">
        <f>=HYPERLINK("https://www.leilaoonline.com.br/lote/detalhe/44411", "212")</f>
      </c>
      <c r="B43" s="4" t="s">
        <f>=HYPERLINK("https://www.leilaoonline.com.br/lote/detalhe/44411", "RENAULT SANDERO PRI 16; 2011/2012; PRETA; ALCO/GASOL. - FUNCIONANDO")</f>
      </c>
      <c r="C43" s="4" t="inlineStr">
        <is>
          <t>Não vendido</t>
        </is>
      </c>
      <c r="D43" s="4" t="inlineStr">
        <is>
          <t>13</t>
        </is>
      </c>
      <c r="E43" s="5" t="inlineStr">
        <is>
          <t>14.750,00</t>
        </is>
      </c>
      <c r="F43" s="4" t="inlineStr">
        <is>
          <t>150.00</t>
        </is>
      </c>
    </row>
    <row collapsed="false" customFormat="false" customHeight="false" hidden="false" ht="12.1" outlineLevel="0" r="44">
      <c r="A44" s="5" t="s">
        <f>=HYPERLINK("https://www.leilaoonline.com.br/lote/detalhe/44410", "213")</f>
      </c>
      <c r="B44" s="4" t="s">
        <f>=HYPERLINK("https://www.leilaoonline.com.br/lote/detalhe/44410", "I; CHERRY; TIGGO 2.0; 2011/2011; BRANCA; GASOLINA - FUNCIONANDO")</f>
      </c>
      <c r="C44" s="4" t="inlineStr">
        <is>
          <t>Não vendido</t>
        </is>
      </c>
      <c r="D44" s="4" t="inlineStr">
        <is>
          <t>11</t>
        </is>
      </c>
      <c r="E44" s="5" t="inlineStr">
        <is>
          <t>14.250,00</t>
        </is>
      </c>
      <c r="F44" s="4" t="inlineStr">
        <is>
          <t>250.00</t>
        </is>
      </c>
    </row>
    <row collapsed="false" customFormat="false" customHeight="false" hidden="false" ht="12.1" outlineLevel="0" r="45">
      <c r="A45" s="5" t="s">
        <f>=HYPERLINK("https://www.leilaoonline.com.br/lote/detalhe/44418", "228")</f>
      </c>
      <c r="B45" s="4" t="s">
        <f>=HYPERLINK("https://www.leilaoonline.com.br/lote/detalhe/44418", "I; CHEVROLET; SONIC LTZ NB AT; 2013/2013; PRETA; ALCO./GASOL. - FUNCIONANDO")</f>
      </c>
      <c r="C45" s="4" t="inlineStr">
        <is>
          <t>Não vendido</t>
        </is>
      </c>
      <c r="D45" s="4" t="inlineStr">
        <is>
          <t>35</t>
        </is>
      </c>
      <c r="E45" s="5" t="inlineStr">
        <is>
          <t>18.500,00</t>
        </is>
      </c>
      <c r="F45" s="4" t="inlineStr">
        <is>
          <t>250.00</t>
        </is>
      </c>
    </row>
    <row collapsed="false" customFormat="false" customHeight="false" hidden="false" ht="12.1" outlineLevel="0" r="46">
      <c r="A46" s="5" t="s">
        <f>=HYPERLINK("https://www.leilaoonline.com.br/lote/detalhe/44413", "242")</f>
      </c>
      <c r="B46" s="4" t="s">
        <f>=HYPERLINK("https://www.leilaoonline.com.br/lote/detalhe/44413", "I; CHERY QQ3 1.1; 2011/2012; BRANCA; GASOLINA - APROX. 35.000KM - FUNCIONANDO")</f>
      </c>
      <c r="C46" s="4" t="inlineStr">
        <is>
          <t>Não vendido</t>
        </is>
      </c>
      <c r="D46" s="4" t="inlineStr">
        <is>
          <t>5</t>
        </is>
      </c>
      <c r="E46" s="5" t="inlineStr">
        <is>
          <t>8.000,00</t>
        </is>
      </c>
      <c r="F46" s="4" t="inlineStr">
        <is>
          <t>500.00</t>
        </is>
      </c>
    </row>
    <row collapsed="false" customFormat="false" customHeight="false" hidden="false" ht="12.1" outlineLevel="0" r="47">
      <c r="A47" s="5" t="s">
        <f>=HYPERLINK("https://www.leilaoonline.com.br/lote/detalhe/44416", "249")</f>
      </c>
      <c r="B47" s="4" t="s">
        <f>=HYPERLINK("https://www.leilaoonline.com.br/lote/detalhe/44416", "HONDA CIVIC LXL; 2004/2005; CINZA; GASOLINA - FUNCIONANDO")</f>
      </c>
      <c r="C47" s="4" t="inlineStr">
        <is>
          <t>Não vendido</t>
        </is>
      </c>
      <c r="D47" s="4" t="inlineStr">
        <is>
          <t>3</t>
        </is>
      </c>
      <c r="E47" s="5" t="inlineStr">
        <is>
          <t>11.800,00</t>
        </is>
      </c>
      <c r="F47" s="4" t="inlineStr">
        <is>
          <t>150.00</t>
        </is>
      </c>
    </row>
    <row collapsed="false" customFormat="false" customHeight="false" hidden="false" ht="12.1" outlineLevel="0" r="48">
      <c r="A48" s="5" t="s">
        <f>=HYPERLINK("https://www.leilaoonline.com.br/lote/detalhe/44869", "300")</f>
      </c>
      <c r="B48" s="4" t="s">
        <f>=HYPERLINK("https://www.leilaoonline.com.br/lote/detalhe/44869", "VW; FUSCA 1300; 1968/1968; VERMELHA; GASOLINA; RODAS EMP - FUNCIONANDO")</f>
      </c>
      <c r="C48" s="4" t="inlineStr">
        <is>
          <t>Não vendido</t>
        </is>
      </c>
      <c r="D48" s="4" t="inlineStr">
        <is>
          <t>24</t>
        </is>
      </c>
      <c r="E48" s="5" t="inlineStr">
        <is>
          <t>7.500,00</t>
        </is>
      </c>
      <c r="F48" s="4" t="inlineStr">
        <is>
          <t>150.00</t>
        </is>
      </c>
    </row>
    <row collapsed="false" customFormat="false" customHeight="false" hidden="false" ht="12.1" outlineLevel="0" r="49">
      <c r="A49" s="5" t="s">
        <f>=HYPERLINK("https://www.leilaoonline.com.br/lote/detalhe/44868", "319")</f>
      </c>
      <c r="B49" s="4" t="s">
        <f>=HYPERLINK("https://www.leilaoonline.com.br/lote/detalhe/44868", "VW; GOL CL; 1989/1989; CINZA; ALCOOL - TURBO")</f>
      </c>
      <c r="C49" s="4" t="inlineStr">
        <is>
          <t>Não vendido</t>
        </is>
      </c>
      <c r="D49" s="4" t="inlineStr">
        <is>
          <t>23</t>
        </is>
      </c>
      <c r="E49" s="5" t="inlineStr">
        <is>
          <t>8.500,00</t>
        </is>
      </c>
      <c r="F49" s="4" t="inlineStr">
        <is>
          <t>250.00</t>
        </is>
      </c>
    </row>
    <row collapsed="false" customFormat="false" customHeight="false" hidden="false" ht="12.1" outlineLevel="0" r="50">
      <c r="A50" s="5" t="s">
        <f>=HYPERLINK("https://www.leilaoonline.com.br/lote/detalhe/44414", "328")</f>
      </c>
      <c r="B50" s="4" t="s">
        <f>=HYPERLINK("https://www.leilaoonline.com.br/lote/detalhe/44414", "GM; VECTRA SEDAN ELITE; 2008/2009; PRETA; ALCO./GASOL. - FUNCIONANDO")</f>
      </c>
      <c r="C50" s="4" t="inlineStr">
        <is>
          <t>Não vendido</t>
        </is>
      </c>
      <c r="D50" s="4" t="inlineStr">
        <is>
          <t>4</t>
        </is>
      </c>
      <c r="E50" s="5" t="inlineStr">
        <is>
          <t>10.500,00</t>
        </is>
      </c>
      <c r="F50" s="4" t="inlineStr">
        <is>
          <t>250.00</t>
        </is>
      </c>
    </row>
    <row collapsed="false" customFormat="false" customHeight="false" hidden="false" ht="12.1" outlineLevel="0" r="51">
      <c r="A51" s="5" t="s">
        <f>=HYPERLINK("https://www.leilaoonline.com.br/lote/detalhe/44423", "329")</f>
      </c>
      <c r="B51" s="4" t="s">
        <f>=HYPERLINK("https://www.leilaoonline.com.br/lote/detalhe/44423", "RENAULT/LOGAN EXP 16. 2011/2012, FLEX IPVA 2020 PAGO")</f>
      </c>
      <c r="C51" s="4" t="inlineStr">
        <is>
          <t>Não vendido</t>
        </is>
      </c>
      <c r="D51" s="4" t="inlineStr">
        <is>
          <t>4</t>
        </is>
      </c>
      <c r="E51" s="5" t="inlineStr">
        <is>
          <t>13.150,00</t>
        </is>
      </c>
      <c r="F51" s="4" t="inlineStr">
        <is>
          <t>150.00</t>
        </is>
      </c>
    </row>
    <row collapsed="false" customFormat="false" customHeight="false" hidden="false" ht="12.1" outlineLevel="0" r="52">
      <c r="A52" s="5" t="s">
        <f>=HYPERLINK("https://www.leilaoonline.com.br/lote/detalhe/44424", "330")</f>
      </c>
      <c r="B52" s="4" t="s">
        <f>=HYPERLINK("https://www.leilaoonline.com.br/lote/detalhe/44424", "PEUGEOT; 206 1.4 PRESEN FX, 2006/2006, PRETA; ALCO./GASOL. - FUNCIONANDO")</f>
      </c>
      <c r="C52" s="4" t="inlineStr">
        <is>
          <t>Vendido</t>
        </is>
      </c>
      <c r="D52" s="4" t="inlineStr">
        <is>
          <t>13</t>
        </is>
      </c>
      <c r="E52" s="5" t="inlineStr">
        <is>
          <t>4.950,00</t>
        </is>
      </c>
      <c r="F52" s="4" t="inlineStr">
        <is>
          <t>150.00</t>
        </is>
      </c>
    </row>
    <row collapsed="false" customFormat="false" customHeight="false" hidden="false" ht="12.1" outlineLevel="0" r="53">
      <c r="A53" s="5" t="s">
        <f>=HYPERLINK("https://www.leilaoonline.com.br/lote/detalhe/44415", "398")</f>
      </c>
      <c r="B53" s="4" t="s">
        <f>=HYPERLINK("https://www.leilaoonline.com.br/lote/detalhe/44415", "JOGO COM 03 RODAS DE LIGA LEVE ARO 16 COM PNEUS E UM PNEU 195 X 55 X 16")</f>
      </c>
      <c r="C53" s="4" t="inlineStr">
        <is>
          <t>Não vendido</t>
        </is>
      </c>
      <c r="D53" s="4" t="inlineStr">
        <is>
          <t>1</t>
        </is>
      </c>
      <c r="E53" s="5" t="inlineStr">
        <is>
          <t>150,00</t>
        </is>
      </c>
      <c r="F53" s="4" t="inlineStr">
        <is>
          <t>50.00</t>
        </is>
      </c>
    </row>
    <row collapsed="false" customFormat="false" customHeight="false" hidden="false" ht="12.1" outlineLevel="0" r="54">
      <c r="A54" s="5" t="s">
        <f>=HYPERLINK("https://www.leilaoonline.com.br/lote/detalhe/44421", "400")</f>
      </c>
      <c r="B54" s="4" t="s">
        <f>=HYPERLINK("https://www.leilaoonline.com.br/lote/detalhe/44421", "JOGO DE RODAS ARO 16 FURACÃO 4X100")</f>
      </c>
      <c r="C54" s="4" t="inlineStr">
        <is>
          <t>Não vendido</t>
        </is>
      </c>
      <c r="D54" s="4" t="inlineStr">
        <is>
          <t>2</t>
        </is>
      </c>
      <c r="E54" s="5" t="inlineStr">
        <is>
          <t>250,00</t>
        </is>
      </c>
      <c r="F54" s="4" t="inlineStr">
        <is>
          <t>50.00</t>
        </is>
      </c>
    </row>
    <row collapsed="false" customFormat="false" customHeight="false" hidden="false" ht="12.1" outlineLevel="0" r="55">
      <c r="A55" s="5" t="s">
        <f>=HYPERLINK("https://www.leilaoonline.com.br/lote/detalhe/44425", "402")</f>
      </c>
      <c r="B55" s="4" t="s">
        <f>=HYPERLINK("https://www.leilaoonline.com.br/lote/detalhe/44425", "JG DE RODAS COM PNEUS 235 X 75 X 15")</f>
      </c>
      <c r="C55" s="4" t="inlineStr">
        <is>
          <t>Não vendido</t>
        </is>
      </c>
      <c r="D55" s="4" t="inlineStr">
        <is>
          <t>1</t>
        </is>
      </c>
      <c r="E55" s="5" t="inlineStr">
        <is>
          <t>100,00</t>
        </is>
      </c>
      <c r="F55" s="4" t="inlineStr">
        <is>
          <t>50.00</t>
        </is>
      </c>
    </row>
    <row collapsed="false" customFormat="false" customHeight="false" hidden="false" ht="12.1" outlineLevel="0" r="56">
      <c r="A56" s="5" t="s">
        <f>=HYPERLINK("https://www.leilaoonline.com.br/lote/detalhe/44426", "404")</f>
      </c>
      <c r="B56" s="4" t="s">
        <f>=HYPERLINK("https://www.leilaoonline.com.br/lote/detalhe/44426", "JOGO DE RODAS ARO 12 TOWNER FURAÇÃO 4x108 PNEUS 155R 12C")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150,00</t>
        </is>
      </c>
      <c r="F56" s="4" t="inlineStr">
        <is>
          <t>100.00</t>
        </is>
      </c>
    </row>
    <row collapsed="false" customFormat="false" customHeight="false" hidden="false" ht="12.1" outlineLevel="0" r="57">
      <c r="A57" s="5" t="s">
        <f>=HYPERLINK("https://www.leilaoonline.com.br/lote/detalhe/44420", "405")</f>
      </c>
      <c r="B57" s="4" t="s">
        <f>=HYPERLINK("https://www.leilaoonline.com.br/lote/detalhe/44420", "JOGO DE RODAS DE LIGA COM PNEUS 195 X 55 X 16")</f>
      </c>
      <c r="C57" s="4" t="inlineStr">
        <is>
          <t>Não vendido</t>
        </is>
      </c>
      <c r="D57" s="4" t="inlineStr">
        <is>
          <t>4</t>
        </is>
      </c>
      <c r="E57" s="5" t="inlineStr">
        <is>
          <t>600,00</t>
        </is>
      </c>
      <c r="F57" s="4" t="inlineStr">
        <is>
          <t>150.00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2026-06-20T02:41:29.00Z</dcterms:created>
  <dc:creator>Tellks Tecnologia</dc:creator>
  <cp:revision>0</cp:revision>
</cp:coreProperties>
</file>