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34 TRATORES, CAMINHÕES, S10, REBOQUES, IMPLEMENTOS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17/07/2020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=HYPERLINK("https://www.leilaoonline.com.br/lote/detalhe/53469", "018")</f>
      </c>
      <c r="B11" s="4" t="s">
        <f>=HYPERLINK("https://www.leilaoonline.com.br/lote/detalhe/53469", "QUADRICICLO HONDA TRX 420, ANO 2014 c/ REB. INDYCAR-TRI, ANO 2015, FR163038/165391, UND JATAÍ")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17.500,00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=HYPERLINK("https://www.leilaoonline.com.br/lote/detalhe/54766", "1001")</f>
      </c>
      <c r="B12" s="4" t="s">
        <f>=HYPERLINK("https://www.leilaoonline.com.br/lote/detalhe/54766", " TRATOR DE JARDIM, S/FR.. UND TARUMÃ")</f>
      </c>
      <c r="C12" s="4" t="inlineStr">
        <is>
          <t>Não vendido</t>
        </is>
      </c>
      <c r="D12" s="4" t="inlineStr">
        <is>
          <t>24</t>
        </is>
      </c>
      <c r="E12" s="5" t="inlineStr">
        <is>
          <t>7.500,00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=HYPERLINK("https://www.leilaoonline.com.br/lote/detalhe/54768", "1007")</f>
      </c>
      <c r="B13" s="4" t="s">
        <f>=HYPERLINK("https://www.leilaoonline.com.br/lote/detalhe/54768", "CARRETA ROD REB/TIN CAR REBTC JTS, ANO 2015, FR48260 - UND IPAUSSU")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4.900,00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=HYPERLINK("https://www.leilaoonline.com.br/lote/detalhe/54754", "2006")</f>
      </c>
      <c r="B14" s="4" t="s">
        <f>=HYPERLINK("https://www.leilaoonline.com.br/lote/detalhe/54754", " TRATOR VALTRA 205 HIFLOW 4X4, ANO 2011, FR360665, UND DIAMANTE")</f>
      </c>
      <c r="C14" s="4" t="inlineStr">
        <is>
          <t>Não vendido</t>
        </is>
      </c>
      <c r="D14" s="4" t="inlineStr">
        <is>
          <t>105</t>
        </is>
      </c>
      <c r="E14" s="5" t="inlineStr">
        <is>
          <t>74.500,00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=HYPERLINK("https://www.leilaoonline.com.br/lote/detalhe/54756", "2008")</f>
      </c>
      <c r="B15" s="4" t="s">
        <f>=HYPERLINK("https://www.leilaoonline.com.br/lote/detalhe/54756", " TRATOR VALTRA 205 HIFLOW 4X4, ANO 2011, FR360647, UND DIAMANTE")</f>
      </c>
      <c r="C15" s="4" t="inlineStr">
        <is>
          <t>Não vendido</t>
        </is>
      </c>
      <c r="D15" s="4" t="inlineStr">
        <is>
          <t>112</t>
        </is>
      </c>
      <c r="E15" s="5" t="inlineStr">
        <is>
          <t>72.500,00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=HYPERLINK("https://www.leilaoonline.com.br/lote/detalhe/54757", "2010")</f>
      </c>
      <c r="B16" s="4" t="s">
        <f>=HYPERLINK("https://www.leilaoonline.com.br/lote/detalhe/54757", " TRATOR NEW HOLLAND T8.295 , ANO 2014,  FR88461, UND DIAMANTE")</f>
      </c>
      <c r="C16" s="4" t="inlineStr">
        <is>
          <t>Vendido</t>
        </is>
      </c>
      <c r="D16" s="4" t="inlineStr">
        <is>
          <t>87</t>
        </is>
      </c>
      <c r="E16" s="5" t="inlineStr">
        <is>
          <t>155.000,00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=HYPERLINK("https://www.leilaoonline.com.br/lote/detalhe/54751", "2011")</f>
      </c>
      <c r="B17" s="4" t="s">
        <f>=HYPERLINK("https://www.leilaoonline.com.br/lote/detalhe/54751", " TRATOR VALTRA 205 HIFLOW 4X4, ANO 2011, FR360639, UND DIAMANTE")</f>
      </c>
      <c r="C17" s="4" t="inlineStr">
        <is>
          <t>Não vendido</t>
        </is>
      </c>
      <c r="D17" s="4" t="inlineStr">
        <is>
          <t>110</t>
        </is>
      </c>
      <c r="E17" s="5" t="inlineStr">
        <is>
          <t>74.500,00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=HYPERLINK("https://www.leilaoonline.com.br/lote/detalhe/53305", "2136")</f>
      </c>
      <c r="B18" s="4" t="s">
        <f>=HYPERLINK("https://www.leilaoonline.com.br/lote/detalhe/53305", " TRATOR VALTRA BH 210 I, ANO 2014, FR81531, SÉRIE V210379348, UND BENALCOOL ")</f>
      </c>
      <c r="C18" s="4" t="inlineStr">
        <is>
          <t>Vendido</t>
        </is>
      </c>
      <c r="D18" s="4" t="inlineStr">
        <is>
          <t>105</t>
        </is>
      </c>
      <c r="E18" s="5" t="inlineStr">
        <is>
          <t>67.000,00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=HYPERLINK("https://www.leilaoonline.com.br/lote/detalhe/53299", "2139")</f>
      </c>
      <c r="B19" s="4" t="s">
        <f>=HYPERLINK("https://www.leilaoonline.com.br/lote/detalhe/53299", " TRATOR JOHN DEERE 7715 4X4, ANO 2010, FR115548, SÉRIE BM7715XPAH090526, UND BENALCOOL ")</f>
      </c>
      <c r="C19" s="4" t="inlineStr">
        <is>
          <t>Vendido</t>
        </is>
      </c>
      <c r="D19" s="4" t="inlineStr">
        <is>
          <t>60</t>
        </is>
      </c>
      <c r="E19" s="5" t="inlineStr">
        <is>
          <t>57.500,00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=HYPERLINK("https://www.leilaoonline.com.br/lote/detalhe/53310", "2140")</f>
      </c>
      <c r="B20" s="4" t="s">
        <f>=HYPERLINK("https://www.leilaoonline.com.br/lote/detalhe/53310", " TRATOR VALTRA BH 210I 4X4, ANO 2014, FR81530, SÉRIE V210374055, UND BENALCOOL ")</f>
      </c>
      <c r="C20" s="4" t="inlineStr">
        <is>
          <t>Não vendido</t>
        </is>
      </c>
      <c r="D20" s="4" t="inlineStr">
        <is>
          <t>50</t>
        </is>
      </c>
      <c r="E20" s="5" t="inlineStr">
        <is>
          <t>39.500,00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=HYPERLINK("https://www.leilaoonline.com.br/lote/detalhe/53301", "2141")</f>
      </c>
      <c r="B21" s="4" t="s">
        <f>=HYPERLINK("https://www.leilaoonline.com.br/lote/detalhe/53301", "TRATOR VALTRA BH 210I 4X4, ANO 2014, FR81534, SÉRIE V210379349, UND BENALCOOL ")</f>
      </c>
      <c r="C21" s="4" t="inlineStr">
        <is>
          <t>Não vendido</t>
        </is>
      </c>
      <c r="D21" s="4" t="inlineStr">
        <is>
          <t>55</t>
        </is>
      </c>
      <c r="E21" s="5" t="inlineStr">
        <is>
          <t>42.000,00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=HYPERLINK("https://www.leilaoonline.com.br/lote/detalhe/53302", "2142")</f>
      </c>
      <c r="B22" s="4" t="s">
        <f>=HYPERLINK("https://www.leilaoonline.com.br/lote/detalhe/53302", " TRATOR VALTRA BH 210I 4X4, ANO 2014, FR81526, SÉRIE V210374062, UND BENALCOOL ")</f>
      </c>
      <c r="C22" s="4" t="inlineStr">
        <is>
          <t>Não vendido</t>
        </is>
      </c>
      <c r="D22" s="4" t="inlineStr">
        <is>
          <t>47</t>
        </is>
      </c>
      <c r="E22" s="5" t="inlineStr">
        <is>
          <t>38.000,00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=HYPERLINK("https://www.leilaoonline.com.br/lote/detalhe/53300", "2143")</f>
      </c>
      <c r="B23" s="4" t="s">
        <f>=HYPERLINK("https://www.leilaoonline.com.br/lote/detalhe/53300", " TRATOR VALTRA BH 210I 4X4, ANO 2014, FR81528, SÉRIE V210380298, UND BENALCOOL ")</f>
      </c>
      <c r="C23" s="4" t="inlineStr">
        <is>
          <t>Não vendido</t>
        </is>
      </c>
      <c r="D23" s="4" t="inlineStr">
        <is>
          <t>100</t>
        </is>
      </c>
      <c r="E23" s="5" t="inlineStr">
        <is>
          <t>69.500,00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=HYPERLINK("https://www.leilaoonline.com.br/lote/detalhe/53317", "2144")</f>
      </c>
      <c r="B24" s="4" t="s">
        <f>=HYPERLINK("https://www.leilaoonline.com.br/lote/detalhe/53317", " TRATOR CASE MX 240 MAGNUM 4X4, ANO 2007, FR91434, SÉRIE ZACF40769, UND BENALCOOL ")</f>
      </c>
      <c r="C24" s="4" t="inlineStr">
        <is>
          <t>Não vendido</t>
        </is>
      </c>
      <c r="D24" s="4" t="inlineStr">
        <is>
          <t>35</t>
        </is>
      </c>
      <c r="E24" s="5" t="inlineStr">
        <is>
          <t>40.000,00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=HYPERLINK("https://www.leilaoonline.com.br/lote/detalhe/54775", "2261")</f>
      </c>
      <c r="B25" s="4" t="s">
        <f>=HYPERLINK("https://www.leilaoonline.com.br/lote/detalhe/54775", "Moto Bomba Om 447 - A, FR164824, SÉRIE 1328/08, UND JATAÍ")</f>
      </c>
      <c r="C25" s="4" t="inlineStr">
        <is>
          <t>Não vendido</t>
        </is>
      </c>
      <c r="D25" s="4" t="inlineStr">
        <is>
          <t>35</t>
        </is>
      </c>
      <c r="E25" s="5" t="inlineStr">
        <is>
          <t>16.500,00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=HYPERLINK("https://www.leilaoonline.com.br/lote/detalhe/54770", "2263")</f>
      </c>
      <c r="B26" s="4" t="s">
        <f>=HYPERLINK("https://www.leilaoonline.com.br/lote/detalhe/54770", "MOTO BOMBA Om 447 - A, FR164816, SÉRIE OM31281155, UND JATAÍ")</f>
      </c>
      <c r="C26" s="4" t="inlineStr">
        <is>
          <t>Não vendido</t>
        </is>
      </c>
      <c r="D26" s="4" t="inlineStr">
        <is>
          <t>44</t>
        </is>
      </c>
      <c r="E26" s="5" t="inlineStr">
        <is>
          <t>15.250,00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=HYPERLINK("https://www.leilaoonline.com.br/lote/detalhe/54755", "2446")</f>
      </c>
      <c r="B27" s="4" t="s">
        <f>=HYPERLINK("https://www.leilaoonline.com.br/lote/detalhe/54755", " TRATOR VALTRA 205 HIFLOW 4X4, ANO 2011, FR360626, UND DIAMANTE")</f>
      </c>
      <c r="C27" s="4" t="inlineStr">
        <is>
          <t>Não vendido</t>
        </is>
      </c>
      <c r="D27" s="4" t="inlineStr">
        <is>
          <t>107</t>
        </is>
      </c>
      <c r="E27" s="5" t="inlineStr">
        <is>
          <t>72.000,00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=HYPERLINK("https://www.leilaoonline.com.br/lote/detalhe/55048", "3014")</f>
      </c>
      <c r="B28" s="4" t="s">
        <f>=HYPERLINK("https://www.leilaoonline.com.br/lote/detalhe/55048", "MUNCK, FR98690, UND BARRA")</f>
      </c>
      <c r="C28" s="4" t="inlineStr">
        <is>
          <t>Vendido</t>
        </is>
      </c>
      <c r="D28" s="4" t="inlineStr">
        <is>
          <t>40</t>
        </is>
      </c>
      <c r="E28" s="5" t="inlineStr">
        <is>
          <t>29.750,00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=HYPERLINK("https://www.leilaoonline.com.br/lote/detalhe/54765", "3041")</f>
      </c>
      <c r="B29" s="4" t="s">
        <f>=HYPERLINK("https://www.leilaoonline.com.br/lote/detalhe/54765", "COLHEDORA John Deere 3522 2L, ANO 2010, FR101459, UND BARRA")</f>
      </c>
      <c r="C29" s="4" t="inlineStr">
        <is>
          <t>Não vendido</t>
        </is>
      </c>
      <c r="D29" s="4" t="inlineStr">
        <is>
          <t>56</t>
        </is>
      </c>
      <c r="E29" s="5" t="inlineStr">
        <is>
          <t>38.000,00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=HYPERLINK("https://www.leilaoonline.com.br/lote/detalhe/54700", "3052")</f>
      </c>
      <c r="B30" s="4" t="s">
        <f>=HYPERLINK("https://www.leilaoonline.com.br/lote/detalhe/54700", "OLHO DE GATO (CALOTA DE SINALIZAÇÃO), S/FR, UND BARRA")</f>
      </c>
      <c r="C30" s="4" t="inlineStr">
        <is>
          <t>Vendido</t>
        </is>
      </c>
      <c r="D30" s="4" t="inlineStr">
        <is>
          <t>2</t>
        </is>
      </c>
      <c r="E30" s="5" t="inlineStr">
        <is>
          <t>250,00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=HYPERLINK("https://www.leilaoonline.com.br/lote/detalhe/54614", "3095")</f>
      </c>
      <c r="B31" s="4" t="s">
        <f>=HYPERLINK("https://www.leilaoonline.com.br/lote/detalhe/54614", "2500 bicos, curva de 90, mangueiras e controlador, S/FR, UND BARRA veja especificações")</f>
      </c>
      <c r="C31" s="4" t="inlineStr">
        <is>
          <t>Vendido</t>
        </is>
      </c>
      <c r="D31" s="4" t="inlineStr">
        <is>
          <t>9</t>
        </is>
      </c>
      <c r="E31" s="5" t="inlineStr">
        <is>
          <t>1.000,00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=HYPERLINK("https://www.leilaoonline.com.br/lote/detalhe/55047", "3686")</f>
      </c>
      <c r="B32" s="4" t="s">
        <f>=HYPERLINK("https://www.leilaoonline.com.br/lote/detalhe/55047", "Reboque Randon 8,20 M, FR96842, UND BARRA")</f>
      </c>
      <c r="C32" s="4" t="inlineStr">
        <is>
          <t>Não vendido</t>
        </is>
      </c>
      <c r="D32" s="4" t="inlineStr">
        <is>
          <t>14</t>
        </is>
      </c>
      <c r="E32" s="5" t="inlineStr">
        <is>
          <t>12.000,00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=HYPERLINK("https://www.leilaoonline.com.br/lote/detalhe/54707", "4010")</f>
      </c>
      <c r="B33" s="4" t="s">
        <f>=HYPERLINK("https://www.leilaoonline.com.br/lote/detalhe/54707", " GRADE ARADORA P/ 16 DISCOS CIVEMASA, FR19701, UND PARAÍSO")</f>
      </c>
      <c r="C33" s="4" t="inlineStr">
        <is>
          <t>Vendido</t>
        </is>
      </c>
      <c r="D33" s="4" t="inlineStr">
        <is>
          <t>58</t>
        </is>
      </c>
      <c r="E33" s="5" t="inlineStr">
        <is>
          <t>15.750,00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=HYPERLINK("https://www.leilaoonline.com.br/lote/detalhe/54697", "4047")</f>
      </c>
      <c r="B34" s="4" t="s">
        <f>=HYPERLINK("https://www.leilaoonline.com.br/lote/detalhe/54697", "REB/ ANTONIN , ANO 1991, FR56110, UND PARAÍSO")</f>
      </c>
      <c r="C34" s="4" t="inlineStr">
        <is>
          <t>Não vendido</t>
        </is>
      </c>
      <c r="D34" s="4" t="inlineStr">
        <is>
          <t>29</t>
        </is>
      </c>
      <c r="E34" s="5" t="inlineStr">
        <is>
          <t>10.500,00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=HYPERLINK("https://www.leilaoonline.com.br/lote/detalhe/55050", "4053")</f>
      </c>
      <c r="B35" s="4" t="s">
        <f>=HYPERLINK("https://www.leilaoonline.com.br/lote/detalhe/55050", "ROLO, FR208, UND PARAÍSO")</f>
      </c>
      <c r="C35" s="4" t="inlineStr">
        <is>
          <t>Vendido</t>
        </is>
      </c>
      <c r="D35" s="4" t="inlineStr">
        <is>
          <t>46</t>
        </is>
      </c>
      <c r="E35" s="5" t="inlineStr">
        <is>
          <t>6.800,00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=HYPERLINK("https://www.leilaoonline.com.br/lote/detalhe/54758", "4069")</f>
      </c>
      <c r="B36" s="4" t="s">
        <f>=HYPERLINK("https://www.leilaoonline.com.br/lote/detalhe/54758", " TRATOR CASE MX 235 MAGUM 4X4 , ANO 2014,  FR10760, UND PARAÍSO")</f>
      </c>
      <c r="C36" s="4" t="inlineStr">
        <is>
          <t>Não vendido</t>
        </is>
      </c>
      <c r="D36" s="4" t="inlineStr">
        <is>
          <t>69</t>
        </is>
      </c>
      <c r="E36" s="5" t="inlineStr">
        <is>
          <t>60.000,00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=HYPERLINK("https://www.leilaoonline.com.br/lote/detalhe/54759", "4071")</f>
      </c>
      <c r="B37" s="4" t="s">
        <f>=HYPERLINK("https://www.leilaoonline.com.br/lote/detalhe/54759", " TRATOR VALTRA 210 4X4, ANO 2014, FR106664, UND PARAÍSO")</f>
      </c>
      <c r="C37" s="4" t="inlineStr">
        <is>
          <t>Vendido</t>
        </is>
      </c>
      <c r="D37" s="4" t="inlineStr">
        <is>
          <t>139</t>
        </is>
      </c>
      <c r="E37" s="5" t="inlineStr">
        <is>
          <t>108.000,00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=HYPERLINK("https://www.leilaoonline.com.br/lote/detalhe/55046", "4075")</f>
      </c>
      <c r="B38" s="4" t="s">
        <f>=HYPERLINK("https://www.leilaoonline.com.br/lote/detalhe/55046", " SULCADOR, FR14088, UND PARAÍSO")</f>
      </c>
      <c r="C38" s="4" t="inlineStr">
        <is>
          <t>Vendido</t>
        </is>
      </c>
      <c r="D38" s="4" t="inlineStr">
        <is>
          <t>16</t>
        </is>
      </c>
      <c r="E38" s="5" t="inlineStr">
        <is>
          <t>3.200,00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=HYPERLINK("https://www.leilaoonline.com.br/lote/detalhe/54760", "4076")</f>
      </c>
      <c r="B39" s="4" t="s">
        <f>=HYPERLINK("https://www.leilaoonline.com.br/lote/detalhe/54760", " 1 SULCADOR E 1 COBRIDOR, FR603318/19932, UND PARAÍSO")</f>
      </c>
      <c r="C39" s="4" t="inlineStr">
        <is>
          <t>Vendido</t>
        </is>
      </c>
      <c r="D39" s="4" t="inlineStr">
        <is>
          <t>48</t>
        </is>
      </c>
      <c r="E39" s="5" t="inlineStr">
        <is>
          <t>9.850,00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=HYPERLINK("https://www.leilaoonline.com.br/lote/detalhe/53505", "4108")</f>
      </c>
      <c r="B40" s="4" t="s">
        <f>=HYPERLINK("https://www.leilaoonline.com.br/lote/detalhe/53505", "8 UND DE TRELIÇAS (aproximadamente 12 mts), und paraiso")</f>
      </c>
      <c r="C40" s="4" t="inlineStr">
        <is>
          <t>Vendido</t>
        </is>
      </c>
      <c r="D40" s="4" t="inlineStr">
        <is>
          <t>46</t>
        </is>
      </c>
      <c r="E40" s="5" t="inlineStr">
        <is>
          <t>10.400,00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=HYPERLINK("https://www.leilaoonline.com.br/lote/detalhe/54715", "5015")</f>
      </c>
      <c r="B41" s="4" t="s">
        <f>=HYPERLINK("https://www.leilaoonline.com.br/lote/detalhe/54715", "9 RODETES, S/FR, UND S. CÂNDIDA veja descritivo de itens")</f>
      </c>
      <c r="C41" s="4" t="inlineStr">
        <is>
          <t>Não vendido</t>
        </is>
      </c>
      <c r="D41" s="4" t="inlineStr">
        <is>
          <t>52</t>
        </is>
      </c>
      <c r="E41" s="5" t="inlineStr">
        <is>
          <t>19.250,00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=HYPERLINK("https://www.leilaoonline.com.br/lote/detalhe/54689", "5024")</f>
      </c>
      <c r="B42" s="4" t="s">
        <f>=HYPERLINK("https://www.leilaoonline.com.br/lote/detalhe/54689", "R/RANDOSP RQ CA, ANO 2007, FR96200, UND STA CÂNDIDA")</f>
      </c>
      <c r="C42" s="4" t="inlineStr">
        <is>
          <t>Não vendido</t>
        </is>
      </c>
      <c r="D42" s="4" t="inlineStr">
        <is>
          <t>31</t>
        </is>
      </c>
      <c r="E42" s="5" t="inlineStr">
        <is>
          <t>27.000,00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=HYPERLINK("https://www.leilaoonline.com.br/lote/detalhe/54722", "5030")</f>
      </c>
      <c r="B43" s="4" t="s">
        <f>=HYPERLINK("https://www.leilaoonline.com.br/lote/detalhe/54722", " TRATOR VALTRA 210 SÉRIE, ANO 2015, FR18070, UND STA CÂNDIDA")</f>
      </c>
      <c r="C43" s="4" t="inlineStr">
        <is>
          <t>Não vendido</t>
        </is>
      </c>
      <c r="D43" s="4" t="inlineStr">
        <is>
          <t>93</t>
        </is>
      </c>
      <c r="E43" s="5" t="inlineStr">
        <is>
          <t>61.000,00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=HYPERLINK("https://www.leilaoonline.com.br/lote/detalhe/54729", "5031")</f>
      </c>
      <c r="B44" s="4" t="s">
        <f>=HYPERLINK("https://www.leilaoonline.com.br/lote/detalhe/54729", " TRATOR VALTRA 210 SÉRIE, ANO 2014,  FR173333, UND STA CÂNDIDA")</f>
      </c>
      <c r="C44" s="4" t="inlineStr">
        <is>
          <t>Vendido</t>
        </is>
      </c>
      <c r="D44" s="4" t="inlineStr">
        <is>
          <t>153</t>
        </is>
      </c>
      <c r="E44" s="5" t="inlineStr">
        <is>
          <t>95.000,00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=HYPERLINK("https://www.leilaoonline.com.br/lote/detalhe/54720", "5035")</f>
      </c>
      <c r="B45" s="4" t="s">
        <f>=HYPERLINK("https://www.leilaoonline.com.br/lote/detalhe/54720", " TRATOR VALTRA 210 SÉRIE, ANO 2015, FR18068, UND STA CÂNDIDA")</f>
      </c>
      <c r="C45" s="4" t="inlineStr">
        <is>
          <t>Vendido</t>
        </is>
      </c>
      <c r="D45" s="4" t="inlineStr">
        <is>
          <t>161</t>
        </is>
      </c>
      <c r="E45" s="5" t="inlineStr">
        <is>
          <t>115.000,00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=HYPERLINK("https://www.leilaoonline.com.br/lote/detalhe/54730", "5036")</f>
      </c>
      <c r="B46" s="4" t="s">
        <f>=HYPERLINK("https://www.leilaoonline.com.br/lote/detalhe/54730", " TRATOR VALTRA 210, ANO 2015, FR18062, UND STA CÂNDIDA")</f>
      </c>
      <c r="C46" s="4" t="inlineStr">
        <is>
          <t>Vendido</t>
        </is>
      </c>
      <c r="D46" s="4" t="inlineStr">
        <is>
          <t>120</t>
        </is>
      </c>
      <c r="E46" s="5" t="inlineStr">
        <is>
          <t>74.500,00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=HYPERLINK("https://www.leilaoonline.com.br/lote/detalhe/54721", "5042")</f>
      </c>
      <c r="B47" s="4" t="s">
        <f>=HYPERLINK("https://www.leilaoonline.com.br/lote/detalhe/54721", "VW/GOL 1.0 GIV, ANO 2012/2013, BRANCO, FLEX, FR19660, UND STA CÂNDIDA")</f>
      </c>
      <c r="C47" s="4" t="inlineStr">
        <is>
          <t>Vendido</t>
        </is>
      </c>
      <c r="D47" s="4" t="inlineStr">
        <is>
          <t>12</t>
        </is>
      </c>
      <c r="E47" s="5" t="inlineStr">
        <is>
          <t>10.250,00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=HYPERLINK("https://www.leilaoonline.com.br/lote/detalhe/54723", "5046")</f>
      </c>
      <c r="B48" s="4" t="s">
        <f>=HYPERLINK("https://www.leilaoonline.com.br/lote/detalhe/54723", " CARROCERIA C.PICADA, S/FR, UND STA CÂNDIDA")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2.750,00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=HYPERLINK("https://www.leilaoonline.com.br/lote/detalhe/54731", "5049")</f>
      </c>
      <c r="B49" s="4" t="s">
        <f>=HYPERLINK("https://www.leilaoonline.com.br/lote/detalhe/54731", " 3 EQUIP. 1 SEMENTEIRA, 1 POLICORTE E 2 DESFIBRADOR, PTR239992/0500, UND STA CÂNDIDA")</f>
      </c>
      <c r="C49" s="4" t="inlineStr">
        <is>
          <t>Não vendido</t>
        </is>
      </c>
      <c r="D49" s="4" t="inlineStr">
        <is>
          <t>8</t>
        </is>
      </c>
      <c r="E49" s="5" t="inlineStr">
        <is>
          <t>1.600,00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=HYPERLINK("https://www.leilaoonline.com.br/lote/detalhe/54719", "5054")</f>
      </c>
      <c r="B50" s="4" t="s">
        <f>=HYPERLINK("https://www.leilaoonline.com.br/lote/detalhe/54719", "(VENDA SEM PNEUS E RODAS) S. REBOQUE RANDON 11,80M, FR96204, ANO 2007, UND STA CÂNDIDA")</f>
      </c>
      <c r="C50" s="4" t="inlineStr">
        <is>
          <t>Não vendido</t>
        </is>
      </c>
      <c r="D50" s="4" t="inlineStr">
        <is>
          <t>34</t>
        </is>
      </c>
      <c r="E50" s="5" t="inlineStr">
        <is>
          <t>27.000,00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=HYPERLINK("https://www.leilaoonline.com.br/lote/detalhe/55049", "5056")</f>
      </c>
      <c r="B51" s="4" t="s">
        <f>=HYPERLINK("https://www.leilaoonline.com.br/lote/detalhe/55049", "S. REBOQUE RANDON 11,80, ANO 2007, FR46830, UND SANTA CÂNDIDA")</f>
      </c>
      <c r="C51" s="4" t="inlineStr">
        <is>
          <t>Vendido</t>
        </is>
      </c>
      <c r="D51" s="4" t="inlineStr">
        <is>
          <t>34</t>
        </is>
      </c>
      <c r="E51" s="5" t="inlineStr">
        <is>
          <t>27.000,00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=HYPERLINK("https://www.leilaoonline.com.br/lote/detalhe/54767", "7024")</f>
      </c>
      <c r="B52" s="4" t="s">
        <f>=HYPERLINK("https://www.leilaoonline.com.br/lote/detalhe/54767", "HILO DE 25 TONELADAS, S/FR, UND PARAGUAÇU")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2.750,00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=HYPERLINK("https://www.leilaoonline.com.br/lote/detalhe/53479", "11760")</f>
      </c>
      <c r="B53" s="4" t="s">
        <f>=HYPERLINK("https://www.leilaoonline.com.br/lote/detalhe/53479", " TRATOR J. JHEERE 5403 4x4 Turbo, ano 2007, FR360652, UND SERRA")</f>
      </c>
      <c r="C53" s="4" t="inlineStr">
        <is>
          <t>Vendido</t>
        </is>
      </c>
      <c r="D53" s="4" t="inlineStr">
        <is>
          <t>38</t>
        </is>
      </c>
      <c r="E53" s="5" t="inlineStr">
        <is>
          <t>36.000,00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=HYPERLINK("https://www.leilaoonline.com.br/lote/detalhe/53503", "11761")</f>
      </c>
      <c r="B54" s="4" t="s">
        <f>=HYPERLINK("https://www.leilaoonline.com.br/lote/detalhe/53503", " ROLOS DE BORRACHA, S/FR, UND SERRA veja outras informações")</f>
      </c>
      <c r="C54" s="4" t="inlineStr">
        <is>
          <t>Vendido</t>
        </is>
      </c>
      <c r="D54" s="4" t="inlineStr">
        <is>
          <t>50</t>
        </is>
      </c>
      <c r="E54" s="5" t="inlineStr">
        <is>
          <t>7.000,00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=HYPERLINK("https://www.leilaoonline.com.br/lote/detalhe/53483", "11762")</f>
      </c>
      <c r="B55" s="4" t="s">
        <f>=HYPERLINK("https://www.leilaoonline.com.br/lote/detalhe/53483", " 4 MAQUINA DE SOLDA, S/FR, UND SERRA")</f>
      </c>
      <c r="C55" s="4" t="inlineStr">
        <is>
          <t>Vendido</t>
        </is>
      </c>
      <c r="D55" s="4" t="inlineStr">
        <is>
          <t>24</t>
        </is>
      </c>
      <c r="E55" s="5" t="inlineStr">
        <is>
          <t>4.000,00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=HYPERLINK("https://www.leilaoonline.com.br/lote/detalhe/53501", "11763")</f>
      </c>
      <c r="B56" s="4" t="s">
        <f>=HYPERLINK("https://www.leilaoonline.com.br/lote/detalhe/53501", "CAIXAS PLASTICAS E  CAPO DE COLHEDORA, S/FR, UND SERRA veja outras informações")</f>
      </c>
      <c r="C56" s="4" t="inlineStr">
        <is>
          <t>Vendido</t>
        </is>
      </c>
      <c r="D56" s="4" t="inlineStr">
        <is>
          <t>2</t>
        </is>
      </c>
      <c r="E56" s="5" t="inlineStr">
        <is>
          <t>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=HYPERLINK("https://www.leilaoonline.com.br/lote/detalhe/53482", "11764")</f>
      </c>
      <c r="B57" s="4" t="s">
        <f>=HYPERLINK("https://www.leilaoonline.com.br/lote/detalhe/53482", " VÁLVULAS DE HIDRANTES DIVERSAS (SUCATEADAS) (tam. e medidas variados), S/FR, UND SERRA")</f>
      </c>
      <c r="C57" s="4" t="inlineStr">
        <is>
          <t>Vendido</t>
        </is>
      </c>
      <c r="D57" s="4" t="inlineStr">
        <is>
          <t>41</t>
        </is>
      </c>
      <c r="E57" s="5" t="inlineStr">
        <is>
          <t>4.300,00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=HYPERLINK("https://www.leilaoonline.com.br/lote/detalhe/53480", "11765")</f>
      </c>
      <c r="B58" s="4" t="s">
        <f>=HYPERLINK("https://www.leilaoonline.com.br/lote/detalhe/53480", " COMPRESSOR S/ ESPECIFICAÇÕES, S/FR, UND SERRA")</f>
      </c>
      <c r="C58" s="4" t="inlineStr">
        <is>
          <t>Vendido</t>
        </is>
      </c>
      <c r="D58" s="4" t="inlineStr">
        <is>
          <t>31</t>
        </is>
      </c>
      <c r="E58" s="5" t="inlineStr">
        <is>
          <t>5.200,00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=HYPERLINK("https://www.leilaoonline.com.br/lote/detalhe/53325", "13011")</f>
      </c>
      <c r="B59" s="4" t="s">
        <f>=HYPERLINK("https://www.leilaoonline.com.br/lote/detalhe/53325", " TRATOR CASE MAGNUM 240, ANO 2010, FR112398, SÉRIE MX40C401207ZACF40 , UND MUNDIAL")</f>
      </c>
      <c r="C59" s="4" t="inlineStr">
        <is>
          <t>Não vendido</t>
        </is>
      </c>
      <c r="D59" s="4" t="inlineStr">
        <is>
          <t>39</t>
        </is>
      </c>
      <c r="E59" s="5" t="inlineStr">
        <is>
          <t>42.500,00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=HYPERLINK("https://www.leilaoonline.com.br/lote/detalhe/54701", "13024")</f>
      </c>
      <c r="B60" s="4" t="s">
        <f>=HYPERLINK("https://www.leilaoonline.com.br/lote/detalhe/54701", "AFERIDOR M10 DE BOMBA DE ALTA VAZÃO E 03 CAIXAS D´ÁGUAS, S/FR, UND IPAUSSU   ")</f>
      </c>
      <c r="C60" s="4" t="inlineStr">
        <is>
          <t>Vendido</t>
        </is>
      </c>
      <c r="D60" s="4" t="inlineStr">
        <is>
          <t>2</t>
        </is>
      </c>
      <c r="E60" s="5" t="inlineStr">
        <is>
          <t>400,00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=HYPERLINK("https://www.leilaoonline.com.br/lote/detalhe/54702", "13025")</f>
      </c>
      <c r="B61" s="4" t="s">
        <f>=HYPERLINK("https://www.leilaoonline.com.br/lote/detalhe/54702", "SUCATA DE COLUNA DE RECUPERAÇÃO FLEGMA, S/FR, UND IPAUSSU")</f>
      </c>
      <c r="C61" s="4" t="inlineStr">
        <is>
          <t>Vendido</t>
        </is>
      </c>
      <c r="D61" s="4" t="inlineStr">
        <is>
          <t>62</t>
        </is>
      </c>
      <c r="E61" s="5" t="inlineStr">
        <is>
          <t>15.150,00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=HYPERLINK("https://www.leilaoonline.com.br/lote/detalhe/54703", "13027")</f>
      </c>
      <c r="B62" s="4" t="s">
        <f>=HYPERLINK("https://www.leilaoonline.com.br/lote/detalhe/54703", "SUCATA DE  CARROCERIA, S/FR, UND IPAUSSU")</f>
      </c>
      <c r="C62" s="4" t="inlineStr">
        <is>
          <t>Vendido</t>
        </is>
      </c>
      <c r="D62" s="4" t="inlineStr">
        <is>
          <t>17</t>
        </is>
      </c>
      <c r="E62" s="5" t="inlineStr">
        <is>
          <t>1.100,00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=HYPERLINK("https://www.leilaoonline.com.br/lote/detalhe/54704", "13032")</f>
      </c>
      <c r="B63" s="4" t="s">
        <f>=HYPERLINK("https://www.leilaoonline.com.br/lote/detalhe/54704", "PANELA INDUSTRIAL, S/FR, UND MARACAI")</f>
      </c>
      <c r="C63" s="4" t="inlineStr">
        <is>
          <t>Vendido</t>
        </is>
      </c>
      <c r="D63" s="4" t="inlineStr">
        <is>
          <t>6</t>
        </is>
      </c>
      <c r="E63" s="5" t="inlineStr">
        <is>
          <t>400,00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=HYPERLINK("https://www.leilaoonline.com.br/lote/detalhe/53493", "14110")</f>
      </c>
      <c r="B64" s="4" t="s">
        <f>=HYPERLINK("https://www.leilaoonline.com.br/lote/detalhe/53493", " MÓVEIS  DIVERSOS, PORTA DE VIDRO ADM, LUMINÁRIAS, CADEIRAS E OUTROS, S/FR, UND, UND ZANIN")</f>
      </c>
      <c r="C64" s="4" t="inlineStr">
        <is>
          <t>Vendido</t>
        </is>
      </c>
      <c r="D64" s="4" t="inlineStr">
        <is>
          <t>1</t>
        </is>
      </c>
      <c r="E64" s="5" t="inlineStr">
        <is>
          <t>200,00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=HYPERLINK("https://www.leilaoonline.com.br/lote/detalhe/53496", "14111")</f>
      </c>
      <c r="B65" s="4" t="s">
        <f>=HYPERLINK("https://www.leilaoonline.com.br/lote/detalhe/53496", " SUCATA DE PLÁSTICOS RIGIDOS DIVERSOS, aprox. 18 CAPO DE COLHEDORA , 5 IBC, S/FR, UND ZANIN")</f>
      </c>
      <c r="C65" s="4" t="inlineStr">
        <is>
          <t>Vendido</t>
        </is>
      </c>
      <c r="D65" s="4" t="inlineStr">
        <is>
          <t>3</t>
        </is>
      </c>
      <c r="E65" s="5" t="inlineStr">
        <is>
          <t>400,00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=HYPERLINK("https://www.leilaoonline.com.br/lote/detalhe/53494", "14112")</f>
      </c>
      <c r="B66" s="4" t="s">
        <f>=HYPERLINK("https://www.leilaoonline.com.br/lote/detalhe/53494", "SR/RANDON SR CA, ANO 2007/2007, FR121403, UND ZANIN")</f>
      </c>
      <c r="C66" s="4" t="inlineStr">
        <is>
          <t>Vendido</t>
        </is>
      </c>
      <c r="D66" s="4" t="inlineStr">
        <is>
          <t>20</t>
        </is>
      </c>
      <c r="E66" s="5" t="inlineStr">
        <is>
          <t>28.500,00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=HYPERLINK("https://www.leilaoonline.com.br/lote/detalhe/53490", "14113")</f>
      </c>
      <c r="B67" s="4" t="s">
        <f>=HYPERLINK("https://www.leilaoonline.com.br/lote/detalhe/53490", " REBOQUE RANDON, ANO 2007/2007, FR93627, UND ZANIN")</f>
      </c>
      <c r="C67" s="4" t="inlineStr">
        <is>
          <t>Vendido</t>
        </is>
      </c>
      <c r="D67" s="4" t="inlineStr">
        <is>
          <t>19</t>
        </is>
      </c>
      <c r="E67" s="5" t="inlineStr">
        <is>
          <t>24.000,00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=HYPERLINK("https://www.leilaoonline.com.br/lote/detalhe/53492", "14114")</f>
      </c>
      <c r="B68" s="4" t="s">
        <f>=HYPERLINK("https://www.leilaoonline.com.br/lote/detalhe/53492", " ENGATE, S/FR, UND, UND ZANIN")</f>
      </c>
      <c r="C68" s="4" t="inlineStr">
        <is>
          <t>Não vendido</t>
        </is>
      </c>
      <c r="D68" s="4" t="inlineStr">
        <is>
          <t>7</t>
        </is>
      </c>
      <c r="E68" s="5" t="inlineStr">
        <is>
          <t>1.900,00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=HYPERLINK("https://www.leilaoonline.com.br/lote/detalhe/53495", "14115")</f>
      </c>
      <c r="B69" s="4" t="s">
        <f>=HYPERLINK("https://www.leilaoonline.com.br/lote/detalhe/53495", " CAMINHÃO M.Benz 2220 6x4 C/ TANQUE, ANO 1987/1987, FR360124/361835, UND ZANIN")</f>
      </c>
      <c r="C69" s="4" t="inlineStr">
        <is>
          <t>Vendido</t>
        </is>
      </c>
      <c r="D69" s="4" t="inlineStr">
        <is>
          <t>65</t>
        </is>
      </c>
      <c r="E69" s="5" t="inlineStr">
        <is>
          <t>51.000,00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=HYPERLINK("https://www.leilaoonline.com.br/lote/detalhe/53499", "14116")</f>
      </c>
      <c r="B70" s="4" t="s">
        <f>=HYPERLINK("https://www.leilaoonline.com.br/lote/detalhe/53499", " REBOQUE RANDON, ANO 2007/2007, FR121409, UND ZANIN")</f>
      </c>
      <c r="C70" s="4" t="inlineStr">
        <is>
          <t>Vendido</t>
        </is>
      </c>
      <c r="D70" s="4" t="inlineStr">
        <is>
          <t>22</t>
        </is>
      </c>
      <c r="E70" s="5" t="inlineStr">
        <is>
          <t>25.500,00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=HYPERLINK("https://www.leilaoonline.com.br/lote/detalhe/53502", "14118")</f>
      </c>
      <c r="B71" s="4" t="s">
        <f>=HYPERLINK("https://www.leilaoonline.com.br/lote/detalhe/53502", " 4 COLUNAS(aquecedores patr. 217868, S/FR, UND ZANIN")</f>
      </c>
      <c r="C71" s="4" t="inlineStr">
        <is>
          <t>Vendido</t>
        </is>
      </c>
      <c r="D71" s="4" t="inlineStr">
        <is>
          <t>103</t>
        </is>
      </c>
      <c r="E71" s="5" t="inlineStr">
        <is>
          <t>40.500,00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=HYPERLINK("https://www.leilaoonline.com.br/lote/detalhe/53487", "15460")</f>
      </c>
      <c r="B72" s="4" t="s">
        <f>=HYPERLINK("https://www.leilaoonline.com.br/lote/detalhe/53487", "SR/USICAMP SRCP E2 10000 , ANO 2008/2008, FR121439, UND BONFIM")</f>
      </c>
      <c r="C72" s="4" t="inlineStr">
        <is>
          <t>Não vendido</t>
        </is>
      </c>
      <c r="D72" s="4" t="inlineStr">
        <is>
          <t>19</t>
        </is>
      </c>
      <c r="E72" s="5" t="inlineStr">
        <is>
          <t>27.000,00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=HYPERLINK("https://www.leilaoonline.com.br/lote/detalhe/53497", "15461")</f>
      </c>
      <c r="B73" s="4" t="s">
        <f>=HYPERLINK("https://www.leilaoonline.com.br/lote/detalhe/53497", "SR/USICAMP SRCP E2 10000 , ANO 2008/2008, FR121443, UND BONFIM")</f>
      </c>
      <c r="C73" s="4" t="inlineStr">
        <is>
          <t>Não vendido</t>
        </is>
      </c>
      <c r="D73" s="4" t="inlineStr">
        <is>
          <t>24</t>
        </is>
      </c>
      <c r="E73" s="5" t="inlineStr">
        <is>
          <t>26.500,00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=HYPERLINK("https://www.leilaoonline.com.br/lote/detalhe/53485", "15462")</f>
      </c>
      <c r="B74" s="4" t="s">
        <f>=HYPERLINK("https://www.leilaoonline.com.br/lote/detalhe/53485", "SR/USICAMP SRCP E2 10000, ANO 2009/2009, FR164009, UND BONFIM")</f>
      </c>
      <c r="C74" s="4" t="inlineStr">
        <is>
          <t>Não vendido</t>
        </is>
      </c>
      <c r="D74" s="4" t="inlineStr">
        <is>
          <t>17</t>
        </is>
      </c>
      <c r="E74" s="5" t="inlineStr">
        <is>
          <t>25.000,00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=HYPERLINK("https://www.leilaoonline.com.br/lote/detalhe/53500", "15463")</f>
      </c>
      <c r="B75" s="4" t="s">
        <f>=HYPERLINK("https://www.leilaoonline.com.br/lote/detalhe/53500", " REBOQUE C/ DOLLY (dolly s/ doc.), ANO 2012/2012, FR164429, UND BONFIM (Recup. Csv)")</f>
      </c>
      <c r="C75" s="4" t="inlineStr">
        <is>
          <t>Não vendido</t>
        </is>
      </c>
      <c r="D75" s="4" t="inlineStr">
        <is>
          <t>16</t>
        </is>
      </c>
      <c r="E75" s="5" t="inlineStr">
        <is>
          <t>26.500,00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=HYPERLINK("https://www.leilaoonline.com.br/lote/detalhe/53491", "15464")</f>
      </c>
      <c r="B76" s="4" t="s">
        <f>=HYPERLINK("https://www.leilaoonline.com.br/lote/detalhe/53491", "SR/SOUFER CA 2E, ANO 2012/2012 , FR164196, UND BONFIM")</f>
      </c>
      <c r="C76" s="4" t="inlineStr">
        <is>
          <t>Não vendido</t>
        </is>
      </c>
      <c r="D76" s="4" t="inlineStr">
        <is>
          <t>3</t>
        </is>
      </c>
      <c r="E76" s="5" t="inlineStr">
        <is>
          <t>20.000,00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=HYPERLINK("https://www.leilaoonline.com.br/lote/detalhe/53484", "15465")</f>
      </c>
      <c r="B77" s="4" t="s">
        <f>=HYPERLINK("https://www.leilaoonline.com.br/lote/detalhe/53484", "SR/USICAMP SRCP E2, ANO 2008/2008, FR96298, UND BONFIM")</f>
      </c>
      <c r="C77" s="4" t="inlineStr">
        <is>
          <t>Não vendido</t>
        </is>
      </c>
      <c r="D77" s="4" t="inlineStr">
        <is>
          <t>16</t>
        </is>
      </c>
      <c r="E77" s="5" t="inlineStr">
        <is>
          <t>23.000,00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=HYPERLINK("https://www.leilaoonline.com.br/lote/detalhe/53481", "15466")</f>
      </c>
      <c r="B78" s="4" t="s">
        <f>=HYPERLINK("https://www.leilaoonline.com.br/lote/detalhe/53481", "R/SOUFER CA 4E C/ DOLLY (dolly s/ doc.), ANO 2012/2012, FR164427, UND BONFIM")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19.500,00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=HYPERLINK("https://www.leilaoonline.com.br/lote/detalhe/53488", "15467")</f>
      </c>
      <c r="B79" s="4" t="s">
        <f>=HYPERLINK("https://www.leilaoonline.com.br/lote/detalhe/53488", "SR/RANDONSP SRCA CA , ANO 2012/2013, FR12158...., UND BONFIM")</f>
      </c>
      <c r="C79" s="4" t="inlineStr">
        <is>
          <t>Não vendido</t>
        </is>
      </c>
      <c r="D79" s="4" t="inlineStr">
        <is>
          <t>24</t>
        </is>
      </c>
      <c r="E79" s="5" t="inlineStr">
        <is>
          <t>38.500,00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=HYPERLINK("https://www.leilaoonline.com.br/lote/detalhe/53486", "15468")</f>
      </c>
      <c r="B80" s="4" t="s">
        <f>=HYPERLINK("https://www.leilaoonline.com.br/lote/detalhe/53486", "SR/RANDONSP SRCA CA, ANO 2012/2013, FR121562, UND BONFIM")</f>
      </c>
      <c r="C80" s="4" t="inlineStr">
        <is>
          <t>Não vendido</t>
        </is>
      </c>
      <c r="D80" s="4" t="inlineStr">
        <is>
          <t>42</t>
        </is>
      </c>
      <c r="E80" s="5" t="inlineStr">
        <is>
          <t>39.500,00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=HYPERLINK("https://www.leilaoonline.com.br/lote/detalhe/54530", "15469")</f>
      </c>
      <c r="B81" s="4" t="s">
        <f>=HYPERLINK("https://www.leilaoonline.com.br/lote/detalhe/54530", "70 PNEUS diversos usados (aproximadamente), S/FR, UND BONFIM veja descritivo de itens")</f>
      </c>
      <c r="C81" s="4" t="inlineStr">
        <is>
          <t>Vendido</t>
        </is>
      </c>
      <c r="D81" s="4" t="inlineStr">
        <is>
          <t>34</t>
        </is>
      </c>
      <c r="E81" s="5" t="inlineStr">
        <is>
          <t>17.050,00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=HYPERLINK("https://www.leilaoonline.com.br/lote/detalhe/55561", "15470")</f>
      </c>
      <c r="B82" s="4" t="s">
        <f>=HYPERLINK("https://www.leilaoonline.com.br/lote/detalhe/55561", "1 TV 55" 4 monitores 20" 1 nobreak 1 banco de baterias, S/FR, UND BONFIM")</f>
      </c>
      <c r="C82" s="4" t="inlineStr">
        <is>
          <t>Vendido</t>
        </is>
      </c>
      <c r="D82" s="4" t="inlineStr">
        <is>
          <t>24</t>
        </is>
      </c>
      <c r="E82" s="5" t="inlineStr">
        <is>
          <t>1.900,00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=HYPERLINK("https://www.leilaoonline.com.br/lote/detalhe/53312", "16000")</f>
      </c>
      <c r="B83" s="4" t="s">
        <f>=HYPERLINK("https://www.leilaoonline.com.br/lote/detalhe/53312", " PLANTADEIRA DMB, FR84709, UND BENALCOOL ")</f>
      </c>
      <c r="C83" s="4" t="inlineStr">
        <is>
          <t>Não vendido</t>
        </is>
      </c>
      <c r="D83" s="4" t="inlineStr">
        <is>
          <t>3</t>
        </is>
      </c>
      <c r="E83" s="5" t="inlineStr">
        <is>
          <t>4.250,00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=HYPERLINK("https://www.leilaoonline.com.br/lote/detalhe/53297", "16002")</f>
      </c>
      <c r="B84" s="4" t="s">
        <f>=HYPERLINK("https://www.leilaoonline.com.br/lote/detalhe/53297", " ONIBUS MERCEDES BENZ OF1315, ANO 1992/1992, FR81353, UND BENALCOOL")</f>
      </c>
      <c r="C84" s="4" t="inlineStr">
        <is>
          <t>Não vendido</t>
        </is>
      </c>
      <c r="D84" s="4" t="inlineStr">
        <is>
          <t>13</t>
        </is>
      </c>
      <c r="E84" s="5" t="inlineStr">
        <is>
          <t>10.750,00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=HYPERLINK("https://www.leilaoonline.com.br/lote/detalhe/53314", "16003")</f>
      </c>
      <c r="B85" s="4" t="s">
        <f>=HYPERLINK("https://www.leilaoonline.com.br/lote/detalhe/53314", " TRATOR VALTRA 205I 4X4, ANO 2011, FR360667, SÉRIE H205288907, UND BENALCOOL ")</f>
      </c>
      <c r="C85" s="4" t="inlineStr">
        <is>
          <t>Não vendido</t>
        </is>
      </c>
      <c r="D85" s="4" t="inlineStr">
        <is>
          <t>102</t>
        </is>
      </c>
      <c r="E85" s="5" t="inlineStr">
        <is>
          <t>65.500,00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=HYPERLINK("https://www.leilaoonline.com.br/lote/detalhe/53308", "16004")</f>
      </c>
      <c r="B86" s="4" t="s">
        <f>=HYPERLINK("https://www.leilaoonline.com.br/lote/detalhe/53308", " PLANTADEIRA DEMARG, FR103845, UND BENALCOOL ")</f>
      </c>
      <c r="C86" s="4" t="inlineStr">
        <is>
          <t>Vendido</t>
        </is>
      </c>
      <c r="D86" s="4" t="inlineStr">
        <is>
          <t>2</t>
        </is>
      </c>
      <c r="E86" s="5" t="inlineStr">
        <is>
          <t>3.900,00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=HYPERLINK("https://www.leilaoonline.com.br/lote/detalhe/53311", "16005")</f>
      </c>
      <c r="B87" s="4" t="s">
        <f>=HYPERLINK("https://www.leilaoonline.com.br/lote/detalhe/53311", " CAMINHÃO SCANIA/R113 E 6X4 360, ANO 1995/1995, FR173609, UND BENALCOOL")</f>
      </c>
      <c r="C87" s="4" t="inlineStr">
        <is>
          <t>Não vendido</t>
        </is>
      </c>
      <c r="D87" s="4" t="inlineStr">
        <is>
          <t>27</t>
        </is>
      </c>
      <c r="E87" s="5" t="inlineStr">
        <is>
          <t>35.500,00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=HYPERLINK("https://www.leilaoonline.com.br/lote/detalhe/53306", "16006")</f>
      </c>
      <c r="B88" s="4" t="s">
        <f>=HYPERLINK("https://www.leilaoonline.com.br/lote/detalhe/53306", " TRATOR JOHN DEERE 7195J 4X4, ANO 2012, FR360668, SÉRIE BM7195JCC156, UND BENALCOOL ")</f>
      </c>
      <c r="C88" s="4" t="inlineStr">
        <is>
          <t>Vendido</t>
        </is>
      </c>
      <c r="D88" s="4" t="inlineStr">
        <is>
          <t>78</t>
        </is>
      </c>
      <c r="E88" s="5" t="inlineStr">
        <is>
          <t>93.000,00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=HYPERLINK("https://www.leilaoonline.com.br/lote/detalhe/53304", "16007")</f>
      </c>
      <c r="B89" s="4" t="s">
        <f>=HYPERLINK("https://www.leilaoonline.com.br/lote/detalhe/53304", " TRATOR VALTRA 205I 4X4, ANO 2011, FR163454, SÉRIE H205282542, UND BENALCOOL ")</f>
      </c>
      <c r="C89" s="4" t="inlineStr">
        <is>
          <t>Vendido</t>
        </is>
      </c>
      <c r="D89" s="4" t="inlineStr">
        <is>
          <t>94</t>
        </is>
      </c>
      <c r="E89" s="5" t="inlineStr">
        <is>
          <t>76.000,00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=HYPERLINK("https://www.leilaoonline.com.br/lote/detalhe/53313", "16008")</f>
      </c>
      <c r="B90" s="4" t="s">
        <f>=HYPERLINK("https://www.leilaoonline.com.br/lote/detalhe/53313", " ESPARRAMADEIRA DE CALCARIO, FR173565, UND BENALCOOL ")</f>
      </c>
      <c r="C90" s="4" t="inlineStr">
        <is>
          <t>Não vendido</t>
        </is>
      </c>
      <c r="D90" s="4" t="inlineStr">
        <is>
          <t>28</t>
        </is>
      </c>
      <c r="E90" s="5" t="inlineStr">
        <is>
          <t>8.750,00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=HYPERLINK("https://www.leilaoonline.com.br/lote/detalhe/53303", "16009")</f>
      </c>
      <c r="B91" s="4" t="s">
        <f>=HYPERLINK("https://www.leilaoonline.com.br/lote/detalhe/53303", " ESPARRAMADEIRA DE CALCARIO, FR84889, UND BENALCOOL ")</f>
      </c>
      <c r="C91" s="4" t="inlineStr">
        <is>
          <t>Vendido</t>
        </is>
      </c>
      <c r="D91" s="4" t="inlineStr">
        <is>
          <t>23</t>
        </is>
      </c>
      <c r="E91" s="5" t="inlineStr">
        <is>
          <t>4.200,00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=HYPERLINK("https://www.leilaoonline.com.br/lote/detalhe/53307", "16010")</f>
      </c>
      <c r="B92" s="4" t="s">
        <f>=HYPERLINK("https://www.leilaoonline.com.br/lote/detalhe/53307", " 2 TANQUES DE FERRO, S/FR, UND BENALCOOL ")</f>
      </c>
      <c r="C92" s="4" t="inlineStr">
        <is>
          <t>Vendido</t>
        </is>
      </c>
      <c r="D92" s="4" t="inlineStr">
        <is>
          <t>1</t>
        </is>
      </c>
      <c r="E92" s="5" t="inlineStr">
        <is>
          <t>1.550,00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=HYPERLINK("https://www.leilaoonline.com.br/lote/detalhe/53309", "16011")</f>
      </c>
      <c r="B93" s="4" t="s">
        <f>=HYPERLINK("https://www.leilaoonline.com.br/lote/detalhe/53309", " TRATOR VALTRA BH 210 I, ANO 2014, FR91380, SÉRIE AAAT2016ADM000177 , UND DESTIVALE")</f>
      </c>
      <c r="C93" s="4" t="inlineStr">
        <is>
          <t>Não vendido</t>
        </is>
      </c>
      <c r="D93" s="4" t="inlineStr">
        <is>
          <t>140</t>
        </is>
      </c>
      <c r="E93" s="5" t="inlineStr">
        <is>
          <t>84.500,00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=HYPERLINK("https://www.leilaoonline.com.br/lote/detalhe/53315", "16012")</f>
      </c>
      <c r="B94" s="4" t="s">
        <f>=HYPERLINK("https://www.leilaoonline.com.br/lote/detalhe/53315", " TRATOR VALTRA BH 210 I, ANO 2014, FR91359, SÉRIE AAAT2016CDM000189, UND DESTIVALE")</f>
      </c>
      <c r="C94" s="4" t="inlineStr">
        <is>
          <t>Não vendido</t>
        </is>
      </c>
      <c r="D94" s="4" t="inlineStr">
        <is>
          <t>133</t>
        </is>
      </c>
      <c r="E94" s="5" t="inlineStr">
        <is>
          <t>82.000,00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=HYPERLINK("https://www.leilaoonline.com.br/lote/detalhe/53316", "16013")</f>
      </c>
      <c r="B95" s="4" t="s">
        <f>=HYPERLINK("https://www.leilaoonline.com.br/lote/detalhe/53316", " TRATOR VALTRA BH 210 I, ANO 2014, FR91391, SÉRIE AAAT2016VDM000081, UND DESTIVALE")</f>
      </c>
      <c r="C95" s="4" t="inlineStr">
        <is>
          <t>Não vendido</t>
        </is>
      </c>
      <c r="D95" s="4" t="inlineStr">
        <is>
          <t>83</t>
        </is>
      </c>
      <c r="E95" s="5" t="inlineStr">
        <is>
          <t>68.500,00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=HYPERLINK("https://www.leilaoonline.com.br/lote/detalhe/53318", "16014")</f>
      </c>
      <c r="B96" s="4" t="s">
        <f>=HYPERLINK("https://www.leilaoonline.com.br/lote/detalhe/53318", " TRATOR VALTRA BH 210 I, ANO 2014, FR91388, SÉRIE AAAT2016TOM000171, UND DESTIVALE")</f>
      </c>
      <c r="C96" s="4" t="inlineStr">
        <is>
          <t>Não vendido</t>
        </is>
      </c>
      <c r="D96" s="4" t="inlineStr">
        <is>
          <t>94</t>
        </is>
      </c>
      <c r="E96" s="5" t="inlineStr">
        <is>
          <t>62.000,00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=HYPERLINK("https://www.leilaoonline.com.br/lote/detalhe/53320", "16015")</f>
      </c>
      <c r="B97" s="4" t="s">
        <f>=HYPERLINK("https://www.leilaoonline.com.br/lote/detalhe/53320", " TRATOR VALTRA BH 210 I, ANO 2014, FR91227, SÉRIE AAAT2016CDM000262, UND DESTIVALE")</f>
      </c>
      <c r="C97" s="4" t="inlineStr">
        <is>
          <t>Não vendido</t>
        </is>
      </c>
      <c r="D97" s="4" t="inlineStr">
        <is>
          <t>95</t>
        </is>
      </c>
      <c r="E97" s="5" t="inlineStr">
        <is>
          <t>62.000,00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=HYPERLINK("https://www.leilaoonline.com.br/lote/detalhe/53319", "16016")</f>
      </c>
      <c r="B98" s="4" t="s">
        <f>=HYPERLINK("https://www.leilaoonline.com.br/lote/detalhe/53319", " TRATOR VALTRA BH 210 I, ANO 2014, FR84281, SÉRIE ...., UND DESTIVALE ")</f>
      </c>
      <c r="C98" s="4" t="inlineStr">
        <is>
          <t>Não vendido</t>
        </is>
      </c>
      <c r="D98" s="4" t="inlineStr">
        <is>
          <t>99</t>
        </is>
      </c>
      <c r="E98" s="5" t="inlineStr">
        <is>
          <t>64.000,00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=HYPERLINK("https://www.leilaoonline.com.br/lote/detalhe/53321", "16017")</f>
      </c>
      <c r="B99" s="4" t="s">
        <f>=HYPERLINK("https://www.leilaoonline.com.br/lote/detalhe/53321", " TRANSBORDO ATA, ANO 2010, FR84891, UND DESTIVALE")</f>
      </c>
      <c r="C99" s="4" t="inlineStr">
        <is>
          <t>Vendido</t>
        </is>
      </c>
      <c r="D99" s="4" t="inlineStr">
        <is>
          <t>1</t>
        </is>
      </c>
      <c r="E99" s="5" t="inlineStr">
        <is>
          <t>4.750,00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=HYPERLINK("https://www.leilaoonline.com.br/lote/detalhe/53323", "16018")</f>
      </c>
      <c r="B100" s="4" t="s">
        <f>=HYPERLINK("https://www.leilaoonline.com.br/lote/detalhe/53323", " TRANSBORDO ATA, ANO 2012, FR81343, UND DESTIVALE")</f>
      </c>
      <c r="C100" s="4" t="inlineStr">
        <is>
          <t>Vendido</t>
        </is>
      </c>
      <c r="D100" s="4" t="inlineStr">
        <is>
          <t>51</t>
        </is>
      </c>
      <c r="E100" s="5" t="inlineStr">
        <is>
          <t>17.500,00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=HYPERLINK("https://www.leilaoonline.com.br/lote/detalhe/53322", "16019")</f>
      </c>
      <c r="B101" s="4" t="s">
        <f>=HYPERLINK("https://www.leilaoonline.com.br/lote/detalhe/53322", " TRANSBORDO SANTAL, ANO 2014, FR91298, UND DESTIVALE")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6.500,00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=HYPERLINK("https://www.leilaoonline.com.br/lote/detalhe/53324", "16020")</f>
      </c>
      <c r="B102" s="4" t="s">
        <f>=HYPERLINK("https://www.leilaoonline.com.br/lote/detalhe/53324", " 02 TRANSBORDO ATA, ANO 2010, FR84783/47046, UND DESTIVALE")</f>
      </c>
      <c r="C102" s="4" t="inlineStr">
        <is>
          <t>Não vendido</t>
        </is>
      </c>
      <c r="D102" s="4" t="inlineStr">
        <is>
          <t>3</t>
        </is>
      </c>
      <c r="E102" s="5" t="inlineStr">
        <is>
          <t>9.000,00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=HYPERLINK("https://www.leilaoonline.com.br/lote/detalhe/53328", "16021")</f>
      </c>
      <c r="B103" s="4" t="s">
        <f>=HYPERLINK("https://www.leilaoonline.com.br/lote/detalhe/53328", " TRATOR M. FERGUNSON, ANO 2007, FR112396, UND MUNDIAL")</f>
      </c>
      <c r="C103" s="4" t="inlineStr">
        <is>
          <t>Vendido</t>
        </is>
      </c>
      <c r="D103" s="4" t="inlineStr">
        <is>
          <t>39</t>
        </is>
      </c>
      <c r="E103" s="5" t="inlineStr">
        <is>
          <t>48.000,00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=HYPERLINK("https://www.leilaoonline.com.br/lote/detalhe/53326", "16022")</f>
      </c>
      <c r="B104" s="4" t="s">
        <f>=HYPERLINK("https://www.leilaoonline.com.br/lote/detalhe/53326", " TRATOR VALTRA BH 210 I, ANO ..., FR188940, SÉRIE V210409369, UND MUNDIAL")</f>
      </c>
      <c r="C104" s="4" t="inlineStr">
        <is>
          <t>Não vendido</t>
        </is>
      </c>
      <c r="D104" s="4" t="inlineStr">
        <is>
          <t>146</t>
        </is>
      </c>
      <c r="E104" s="5" t="inlineStr">
        <is>
          <t>93.000,00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=HYPERLINK("https://www.leilaoonline.com.br/lote/detalhe/53340", "16023")</f>
      </c>
      <c r="B105" s="4" t="s">
        <f>=HYPERLINK("https://www.leilaoonline.com.br/lote/detalhe/53340", "SR/USICAMP SRCP E2 10000  C/DOLLY(dolly s/ doc.), ANO 2006/2006, FR93616/112614, UND MUNDIAL")</f>
      </c>
      <c r="C105" s="4" t="inlineStr">
        <is>
          <t>Vendido</t>
        </is>
      </c>
      <c r="D105" s="4" t="inlineStr">
        <is>
          <t>29</t>
        </is>
      </c>
      <c r="E105" s="5" t="inlineStr">
        <is>
          <t>31.500,00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=HYPERLINK("https://www.leilaoonline.com.br/lote/detalhe/53337", "16024")</f>
      </c>
      <c r="B106" s="4" t="s">
        <f>=HYPERLINK("https://www.leilaoonline.com.br/lote/detalhe/53337", "SR/RANDONSP SRCA CA, ANO 2013/2014, FR112518, UND MUNDIAL")</f>
      </c>
      <c r="C106" s="4" t="inlineStr">
        <is>
          <t>Vendido</t>
        </is>
      </c>
      <c r="D106" s="4" t="inlineStr">
        <is>
          <t>74</t>
        </is>
      </c>
      <c r="E106" s="5" t="inlineStr">
        <is>
          <t>45.250,00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=HYPERLINK("https://www.leilaoonline.com.br/lote/detalhe/53334", "16025")</f>
      </c>
      <c r="B107" s="4" t="s">
        <f>=HYPERLINK("https://www.leilaoonline.com.br/lote/detalhe/53334", "R/RANDONSP RQ CA C/DOLLY(dolly s/ doc.), ANO 2012/2013, FR112533, UND MUNDIAL")</f>
      </c>
      <c r="C107" s="4" t="inlineStr">
        <is>
          <t>Não vendido</t>
        </is>
      </c>
      <c r="D107" s="4" t="inlineStr">
        <is>
          <t>7</t>
        </is>
      </c>
      <c r="E107" s="5" t="inlineStr">
        <is>
          <t>18.000,00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=HYPERLINK("https://www.leilaoonline.com.br/lote/detalhe/53329", "16026")</f>
      </c>
      <c r="B108" s="4" t="s">
        <f>=HYPERLINK("https://www.leilaoonline.com.br/lote/detalhe/53329", " TRANSBORDO SERMAG, ANO 2008, FR97027, UND MUNDIAL")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4.750,00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=HYPERLINK("https://www.leilaoonline.com.br/lote/detalhe/53341", "16027")</f>
      </c>
      <c r="B109" s="4" t="s">
        <f>=HYPERLINK("https://www.leilaoonline.com.br/lote/detalhe/53341", "R/SOUFER CA 2E C/TRANBORDO, ANO 2012/2012, FR112324, UND MUNDIAL ")</f>
      </c>
      <c r="C109" s="4" t="inlineStr">
        <is>
          <t>Não vendido</t>
        </is>
      </c>
      <c r="D109" s="4" t="inlineStr">
        <is>
          <t>2</t>
        </is>
      </c>
      <c r="E109" s="5" t="inlineStr">
        <is>
          <t>10.750,00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=HYPERLINK("https://www.leilaoonline.com.br/lote/detalhe/53336", "16028")</f>
      </c>
      <c r="B110" s="4" t="s">
        <f>=HYPERLINK("https://www.leilaoonline.com.br/lote/detalhe/53336", " REBOQUE C/DOLLY(DOLLY S/DOC), ANO 2012/2013, FR112535, UND MUNDIAL")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15.500,00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=HYPERLINK("https://www.leilaoonline.com.br/lote/detalhe/53330", "16029")</f>
      </c>
      <c r="B111" s="4" t="s">
        <f>=HYPERLINK("https://www.leilaoonline.com.br/lote/detalhe/53330", " CARROCERIA C.PICADA, FR112312, UND MUNDIAL")</f>
      </c>
      <c r="C111" s="4" t="inlineStr">
        <is>
          <t>Não vendido</t>
        </is>
      </c>
      <c r="D111" s="4" t="inlineStr">
        <is>
          <t>2</t>
        </is>
      </c>
      <c r="E111" s="5" t="inlineStr">
        <is>
          <t>3.000,00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=HYPERLINK("https://www.leilaoonline.com.br/lote/detalhe/53333", "16030")</f>
      </c>
      <c r="B112" s="4" t="s">
        <f>=HYPERLINK("https://www.leilaoonline.com.br/lote/detalhe/53333", " CARROCERIA C.PICADA, FR112317, UND MUNDIAL")</f>
      </c>
      <c r="C112" s="4" t="inlineStr">
        <is>
          <t>Não vendido</t>
        </is>
      </c>
      <c r="D112" s="4" t="inlineStr">
        <is>
          <t>2</t>
        </is>
      </c>
      <c r="E112" s="5" t="inlineStr">
        <is>
          <t>3.000,00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=HYPERLINK("https://www.leilaoonline.com.br/lote/detalhe/53339", "16031")</f>
      </c>
      <c r="B113" s="4" t="s">
        <f>=HYPERLINK("https://www.leilaoonline.com.br/lote/detalhe/53339", "R/RANDONSP RQ CA C/DOLLY(dolly s/ documento), ANO 2012/2013, FR112534, UND MUNDIAL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15.000,00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=HYPERLINK("https://www.leilaoonline.com.br/lote/detalhe/53338", "16032")</f>
      </c>
      <c r="B114" s="4" t="s">
        <f>=HYPERLINK("https://www.leilaoonline.com.br/lote/detalhe/53338", " R/RANDONSP RQ CA C/DOLLY(dolly s/ doc), ANO 2012/2013, FR112532, UND MUNDIAL")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15.000,00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=HYPERLINK("https://www.leilaoonline.com.br/lote/detalhe/53331", "16033")</f>
      </c>
      <c r="B115" s="4" t="s">
        <f>=HYPERLINK("https://www.leilaoonline.com.br/lote/detalhe/53331", " 2 TRANSBORDO C/ 2 CX 1 ATA E 1 SERMAG, FR 96150/112816, UND MUNDIAL")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8.500,00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=HYPERLINK("https://www.leilaoonline.com.br/lote/detalhe/53335", "16034")</f>
      </c>
      <c r="B116" s="4" t="s">
        <f>=HYPERLINK("https://www.leilaoonline.com.br/lote/detalhe/53335", " R/FACCHINI RF CA, ANO 1998/1998, FR112469, UND MUNDIAL")</f>
      </c>
      <c r="C116" s="4" t="inlineStr">
        <is>
          <t>Não vendido</t>
        </is>
      </c>
      <c r="D116" s="4" t="inlineStr">
        <is>
          <t>7</t>
        </is>
      </c>
      <c r="E116" s="5" t="inlineStr">
        <is>
          <t>10.000,00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=HYPERLINK("https://www.leilaoonline.com.br/lote/detalhe/53332", "16035")</f>
      </c>
      <c r="B117" s="4" t="s">
        <f>=HYPERLINK("https://www.leilaoonline.com.br/lote/detalhe/53332", " PANTADEIRA, FR112421, UND MUNDIAL")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3.750,00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=HYPERLINK("https://www.leilaoonline.com.br/lote/detalhe/53327", "16036")</f>
      </c>
      <c r="B118" s="4" t="s">
        <f>=HYPERLINK("https://www.leilaoonline.com.br/lote/detalhe/53327", " CARREGADEIRA, ANO 2002 MOTO CANA TRATOR J.DEERE. FR173310, UND MUNDIAL")</f>
      </c>
      <c r="C118" s="4" t="inlineStr">
        <is>
          <t>Vendido</t>
        </is>
      </c>
      <c r="D118" s="4" t="inlineStr">
        <is>
          <t>42</t>
        </is>
      </c>
      <c r="E118" s="5" t="inlineStr">
        <is>
          <t>35.000,00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=HYPERLINK("https://www.leilaoonline.com.br/lote/detalhe/53448", "16037")</f>
      </c>
      <c r="B119" s="4" t="s">
        <f>=HYPERLINK("https://www.leilaoonline.com.br/lote/detalhe/53448", "TRANSFORMADOR TRIFASICO 1000KVA - HARANGONI, ANO 1987, SÉRIE 26515, UND BENALCOOL")</f>
      </c>
      <c r="C119" s="4" t="inlineStr">
        <is>
          <t>Não vendido</t>
        </is>
      </c>
      <c r="D119" s="4" t="inlineStr">
        <is>
          <t>17</t>
        </is>
      </c>
      <c r="E119" s="5" t="inlineStr">
        <is>
          <t>15.500,00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=HYPERLINK("https://www.leilaoonline.com.br/lote/detalhe/53449", "16038")</f>
      </c>
      <c r="B120" s="4" t="s">
        <f>=HYPERLINK("https://www.leilaoonline.com.br/lote/detalhe/53449", "POLICORTE, FURADEIRA, ESMERIL  E OUTROS, S/FR, UND UNIVALEM (venda como sucata)")</f>
      </c>
      <c r="C120" s="4" t="inlineStr">
        <is>
          <t>Vendido</t>
        </is>
      </c>
      <c r="D120" s="4" t="inlineStr">
        <is>
          <t>56</t>
        </is>
      </c>
      <c r="E120" s="5" t="inlineStr">
        <is>
          <t>16.250,00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=HYPERLINK("https://www.leilaoonline.com.br/lote/detalhe/55351", "16039")</f>
      </c>
      <c r="B121" s="4" t="s">
        <f>=HYPERLINK("https://www.leilaoonline.com.br/lote/detalhe/55351", "1 IMPRESSORA, 1 TV, 1 RACK, 1 TEL C/ FAX, S/FR, UND GASA")</f>
      </c>
      <c r="C121" s="4" t="inlineStr">
        <is>
          <t>Vendido</t>
        </is>
      </c>
      <c r="D121" s="4" t="inlineStr">
        <is>
          <t>4</t>
        </is>
      </c>
      <c r="E121" s="5" t="inlineStr">
        <is>
          <t>200,00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=HYPERLINK("https://www.leilaoonline.com.br/lote/detalhe/55454", "16040")</f>
      </c>
      <c r="B122" s="4" t="s">
        <f>=HYPERLINK("https://www.leilaoonline.com.br/lote/detalhe/55454", "CAMINHÃO VOLVO/FM12 420 6X4 R, ANO 2003/2004, FR112220, (sem motor e câmbio) UND MUNDIAL")</f>
      </c>
      <c r="C122" s="4" t="inlineStr">
        <is>
          <t>Não vendido</t>
        </is>
      </c>
      <c r="D122" s="4" t="inlineStr">
        <is>
          <t>7</t>
        </is>
      </c>
      <c r="E122" s="5" t="inlineStr">
        <is>
          <t>14.000,00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=HYPERLINK("https://www.leilaoonline.com.br/lote/detalhe/53506", "17010")</f>
      </c>
      <c r="B123" s="4" t="s">
        <f>=HYPERLINK("https://www.leilaoonline.com.br/lote/detalhe/53506", "01 MOTOR MERCEDES, S/FR, UND IPAUSSU")</f>
      </c>
      <c r="C123" s="4" t="inlineStr">
        <is>
          <t>Não vendido</t>
        </is>
      </c>
      <c r="D123" s="4" t="inlineStr">
        <is>
          <t>13</t>
        </is>
      </c>
      <c r="E123" s="5" t="inlineStr">
        <is>
          <t>2.700,00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=HYPERLINK("https://www.leilaoonline.com.br/lote/detalhe/53507", "17011")</f>
      </c>
      <c r="B124" s="4" t="s">
        <f>=HYPERLINK("https://www.leilaoonline.com.br/lote/detalhe/53507", "02 ESTEIRA TRANSPORTADORA MOVEL DE LONA Nº PATR. 200541/78810, UND IPAUSSU")</f>
      </c>
      <c r="C124" s="4" t="inlineStr">
        <is>
          <t>Vendido</t>
        </is>
      </c>
      <c r="D124" s="4" t="inlineStr">
        <is>
          <t>30</t>
        </is>
      </c>
      <c r="E124" s="5" t="inlineStr">
        <is>
          <t>4.700,00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=HYPERLINK("https://www.leilaoonline.com.br/lote/detalhe/53508", "17012")</f>
      </c>
      <c r="B125" s="4" t="s">
        <f>=HYPERLINK("https://www.leilaoonline.com.br/lote/detalhe/53508", "03 ESTEIRA TRANSPORTADORA MÓVEL  LONA Nº PATR. 200538/78177/253538, UND IPAUSSU")</f>
      </c>
      <c r="C125" s="4" t="inlineStr">
        <is>
          <t>Não vendido</t>
        </is>
      </c>
      <c r="D125" s="4" t="inlineStr">
        <is>
          <t>47</t>
        </is>
      </c>
      <c r="E125" s="5" t="inlineStr">
        <is>
          <t>7.650,00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=HYPERLINK("https://www.leilaoonline.com.br/lote/detalhe/53509", "17013")</f>
      </c>
      <c r="B126" s="4" t="s">
        <f>=HYPERLINK("https://www.leilaoonline.com.br/lote/detalhe/53509", "5 PIAS, MESAS E CADEIRAS, veja especificações, UND IPAUSSU")</f>
      </c>
      <c r="C126" s="4" t="inlineStr">
        <is>
          <t>Vendido</t>
        </is>
      </c>
      <c r="D126" s="4" t="inlineStr">
        <is>
          <t>26</t>
        </is>
      </c>
      <c r="E126" s="5" t="inlineStr">
        <is>
          <t>4.300,00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=HYPERLINK("https://www.leilaoonline.com.br/lote/detalhe/53510", "17014")</f>
      </c>
      <c r="B127" s="4" t="s">
        <f>=HYPERLINK("https://www.leilaoonline.com.br/lote/detalhe/53510", "ESTUFA PARA SECAGEM DE ELETRODOS S/FR, UND PARAGUAÇU")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150,00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=HYPERLINK("https://www.leilaoonline.com.br/lote/detalhe/53511", "17015")</f>
      </c>
      <c r="B128" s="4" t="s">
        <f>=HYPERLINK("https://www.leilaoonline.com.br/lote/detalhe/53511", "4 TANQUES, (veja especificações), UND MACARAÍ")</f>
      </c>
      <c r="C128" s="4" t="inlineStr">
        <is>
          <t>Não vendido</t>
        </is>
      </c>
      <c r="D128" s="4" t="inlineStr">
        <is>
          <t>13</t>
        </is>
      </c>
      <c r="E128" s="5" t="inlineStr">
        <is>
          <t>2.550,00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=HYPERLINK("https://www.leilaoonline.com.br/lote/detalhe/53512", "17016")</f>
      </c>
      <c r="B129" s="4" t="s">
        <f>=HYPERLINK("https://www.leilaoonline.com.br/lote/detalhe/53512", "REFRIGERADOR, BEBEDOURO E OUTROS, S/FR, UND TARUMÃ (veja especificações)")</f>
      </c>
      <c r="C129" s="4" t="inlineStr">
        <is>
          <t>Vendido</t>
        </is>
      </c>
      <c r="D129" s="4" t="inlineStr">
        <is>
          <t>20</t>
        </is>
      </c>
      <c r="E129" s="5" t="inlineStr">
        <is>
          <t>2.200,00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=HYPERLINK("https://www.leilaoonline.com.br/lote/detalhe/53513", "17017")</f>
      </c>
      <c r="B130" s="4" t="s">
        <f>=HYPERLINK("https://www.leilaoonline.com.br/lote/detalhe/53513", "ARMÁRIOS, MESAS (veja especificações), UND TARUMÃ")</f>
      </c>
      <c r="C130" s="4" t="inlineStr">
        <is>
          <t>Vendido</t>
        </is>
      </c>
      <c r="D130" s="4" t="inlineStr">
        <is>
          <t>2</t>
        </is>
      </c>
      <c r="E130" s="5" t="inlineStr">
        <is>
          <t>400,00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=HYPERLINK("https://www.leilaoonline.com.br/lote/detalhe/53514", "17018")</f>
      </c>
      <c r="B131" s="4" t="s">
        <f>=HYPERLINK("https://www.leilaoonline.com.br/lote/detalhe/53514", "SOFAS, CADEIRAS E OUTROS, UND TARUMÃ")</f>
      </c>
      <c r="C131" s="4" t="inlineStr">
        <is>
          <t>Vendido</t>
        </is>
      </c>
      <c r="D131" s="4" t="inlineStr">
        <is>
          <t>21</t>
        </is>
      </c>
      <c r="E131" s="5" t="inlineStr">
        <is>
          <t>2.300,00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=HYPERLINK("https://www.leilaoonline.com.br/lote/detalhe/53515", "17019")</f>
      </c>
      <c r="B132" s="4" t="s">
        <f>=HYPERLINK("https://www.leilaoonline.com.br/lote/detalhe/53515", "FOGÃO, FRITADEIRA e outros equipamentos industrial veja especificações, UND TARUMÃ")</f>
      </c>
      <c r="C132" s="4" t="inlineStr">
        <is>
          <t>Vendido</t>
        </is>
      </c>
      <c r="D132" s="4" t="inlineStr">
        <is>
          <t>10</t>
        </is>
      </c>
      <c r="E132" s="5" t="inlineStr">
        <is>
          <t>1.700,00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=HYPERLINK("https://www.leilaoonline.com.br/lote/detalhe/54605", "18000")</f>
      </c>
      <c r="B133" s="4" t="s">
        <f>=HYPERLINK("https://www.leilaoonline.com.br/lote/detalhe/54605", "INFORMÁTICA E TELEFONIA DIVERSOS ITENS, S/FR, UND JATAÍ (venda como sucata)")</f>
      </c>
      <c r="C133" s="4" t="inlineStr">
        <is>
          <t>Vendido</t>
        </is>
      </c>
      <c r="D133" s="4" t="inlineStr">
        <is>
          <t>15</t>
        </is>
      </c>
      <c r="E133" s="5" t="inlineStr">
        <is>
          <t>1.600,00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=HYPERLINK("https://www.leilaoonline.com.br/lote/detalhe/54668", "20261")</f>
      </c>
      <c r="B134" s="4" t="s">
        <f>=HYPERLINK("https://www.leilaoonline.com.br/lote/detalhe/54668", " Reboque 4E R/RANDONSP RQ CA 12,5M, FR139439, ANO 2012, UND C. PINTO")</f>
      </c>
      <c r="C134" s="4" t="inlineStr">
        <is>
          <t>Não vendido</t>
        </is>
      </c>
      <c r="D134" s="4" t="inlineStr">
        <is>
          <t>54</t>
        </is>
      </c>
      <c r="E134" s="5" t="inlineStr">
        <is>
          <t>41.000,00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=HYPERLINK("https://www.leilaoonline.com.br/lote/detalhe/54667", "20269")</f>
      </c>
      <c r="B135" s="4" t="s">
        <f>=HYPERLINK("https://www.leilaoonline.com.br/lote/detalhe/54667", " Reboque 4E R/RANDONSP RQ CA 12,5M, FR139445, ANO 2012, UND C. PINTO")</f>
      </c>
      <c r="C135" s="4" t="inlineStr">
        <is>
          <t>Não vendido</t>
        </is>
      </c>
      <c r="D135" s="4" t="inlineStr">
        <is>
          <t>60</t>
        </is>
      </c>
      <c r="E135" s="5" t="inlineStr">
        <is>
          <t>40.000,00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=HYPERLINK("https://www.leilaoonline.com.br/lote/detalhe/54659", "20270")</f>
      </c>
      <c r="B136" s="4" t="s">
        <f>=HYPERLINK("https://www.leilaoonline.com.br/lote/detalhe/54659", "R/SERGOMEL RSCPI 4E - Reboque 4E Sergomel 12,5M, FR17237, ANO 2014, UND C. PINTO")</f>
      </c>
      <c r="C136" s="4" t="inlineStr">
        <is>
          <t>Não vendido</t>
        </is>
      </c>
      <c r="D136" s="4" t="inlineStr">
        <is>
          <t>33</t>
        </is>
      </c>
      <c r="E136" s="5" t="inlineStr">
        <is>
          <t>26.500,00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=HYPERLINK("https://www.leilaoonline.com.br/lote/detalhe/54658", "20271")</f>
      </c>
      <c r="B137" s="4" t="s">
        <f>=HYPERLINK("https://www.leilaoonline.com.br/lote/detalhe/54658", " R/SERGOMEL RSCPI 4E Reboque 4E Sergomel 12,5M, FR17239, ANO 2014, UND C. PINTO")</f>
      </c>
      <c r="C137" s="4" t="inlineStr">
        <is>
          <t>Não vendido</t>
        </is>
      </c>
      <c r="D137" s="4" t="inlineStr">
        <is>
          <t>32</t>
        </is>
      </c>
      <c r="E137" s="5" t="inlineStr">
        <is>
          <t>30.000,00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=HYPERLINK("https://www.leilaoonline.com.br/lote/detalhe/54773", "20302")</f>
      </c>
      <c r="B138" s="4" t="s">
        <f>=HYPERLINK("https://www.leilaoonline.com.br/lote/detalhe/54773", "PLANTADEIRA C/ ADUB. 150M DMB PCP6000, 165212/162121, UND RAFARD")</f>
      </c>
      <c r="C138" s="4" t="inlineStr">
        <is>
          <t>Não vendido</t>
        </is>
      </c>
      <c r="D138" s="4" t="inlineStr">
        <is>
          <t>1</t>
        </is>
      </c>
      <c r="E138" s="5" t="inlineStr">
        <is>
          <t>3.750,00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=HYPERLINK("https://www.leilaoonline.com.br/lote/detalhe/55637", "23046")</f>
      </c>
      <c r="B139" s="4" t="s">
        <f>=HYPERLINK("https://www.leilaoonline.com.br/lote/detalhe/55637", " 1 TRANSPORTADOR DE CORREIA DIM 18M, PTR 66838, UND SÃO FRANCISCO")</f>
      </c>
      <c r="C139" s="4" t="inlineStr">
        <is>
          <t>Vendido</t>
        </is>
      </c>
      <c r="D139" s="4" t="inlineStr">
        <is>
          <t>16</t>
        </is>
      </c>
      <c r="E139" s="5" t="inlineStr">
        <is>
          <t>2.800,00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=HYPERLINK("https://www.leilaoonline.com.br/lote/detalhe/55635", "23047")</f>
      </c>
      <c r="B140" s="4" t="s">
        <f>=HYPERLINK("https://www.leilaoonline.com.br/lote/detalhe/55635", " 1 ESTEIRA TRANSPORTADORA DALLA DL1002, PTR 66836, UND SÃO FRANCISCO")</f>
      </c>
      <c r="C140" s="4" t="inlineStr">
        <is>
          <t>Vendido</t>
        </is>
      </c>
      <c r="D140" s="4" t="inlineStr">
        <is>
          <t>14</t>
        </is>
      </c>
      <c r="E140" s="5" t="inlineStr">
        <is>
          <t>2.500,00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=HYPERLINK("https://www.leilaoonline.com.br/lote/detalhe/55636", "23048")</f>
      </c>
      <c r="B141" s="4" t="s">
        <f>=HYPERLINK("https://www.leilaoonline.com.br/lote/detalhe/55636", " 1 ESTEIRA TRANSP 60 MERCURIO PN2200, PTRM. 212697, UND SÃO FRANCISCO")</f>
      </c>
      <c r="C141" s="4" t="inlineStr">
        <is>
          <t>Vendido</t>
        </is>
      </c>
      <c r="D141" s="4" t="inlineStr">
        <is>
          <t>8</t>
        </is>
      </c>
      <c r="E141" s="5" t="inlineStr">
        <is>
          <t>1.400,00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=HYPERLINK("https://www.leilaoonline.com.br/lote/detalhe/54666", "24290")</f>
      </c>
      <c r="B142" s="4" t="s">
        <f>=HYPERLINK("https://www.leilaoonline.com.br/lote/detalhe/54666", " COLHEDORA JOHN DEERE 3520, FR163611, ANO 2009")</f>
      </c>
      <c r="C142" s="4" t="inlineStr">
        <is>
          <t>Não vendido</t>
        </is>
      </c>
      <c r="D142" s="4" t="inlineStr">
        <is>
          <t>44</t>
        </is>
      </c>
      <c r="E142" s="5" t="inlineStr">
        <is>
          <t>31.500,00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=HYPERLINK("https://www.leilaoonline.com.br/lote/detalhe/54662", "24296")</f>
      </c>
      <c r="B143" s="4" t="s">
        <f>=HYPERLINK("https://www.leilaoonline.com.br/lote/detalhe/54662", " CHEVROLET/S10 LS FDS, FR63542, ANO 2013, FLEX, UND B.RETIRO")</f>
      </c>
      <c r="C143" s="4" t="inlineStr">
        <is>
          <t>Não vendido</t>
        </is>
      </c>
      <c r="D143" s="4" t="inlineStr">
        <is>
          <t>26</t>
        </is>
      </c>
      <c r="E143" s="5" t="inlineStr">
        <is>
          <t>26.750,00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=HYPERLINK("https://www.leilaoonline.com.br/lote/detalhe/54781", "24506")</f>
      </c>
      <c r="B144" s="4" t="s">
        <f>=HYPERLINK("https://www.leilaoonline.com.br/lote/detalhe/54781", "REBOQUE 4E R/RANDONSP RQ CA 12,5M, ANO 2010 FR121471, UND JATAÍ")</f>
      </c>
      <c r="C144" s="4" t="inlineStr">
        <is>
          <t>Vendido</t>
        </is>
      </c>
      <c r="D144" s="4" t="inlineStr">
        <is>
          <t>18</t>
        </is>
      </c>
      <c r="E144" s="5" t="inlineStr">
        <is>
          <t>23.000,00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=HYPERLINK("https://www.leilaoonline.com.br/lote/detalhe/54782", "24507")</f>
      </c>
      <c r="B145" s="4" t="s">
        <f>=HYPERLINK("https://www.leilaoonline.com.br/lote/detalhe/54782", "REBOQUE 4E R/RANDONSP RQ CA 12,5M, ANO 2010, FR36251, PLACA: DXP4836, UND JATAÍ")</f>
      </c>
      <c r="C145" s="4" t="inlineStr">
        <is>
          <t>Vendido</t>
        </is>
      </c>
      <c r="D145" s="4" t="inlineStr">
        <is>
          <t>10</t>
        </is>
      </c>
      <c r="E145" s="5" t="inlineStr">
        <is>
          <t>23.000,00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=HYPERLINK("https://www.leilaoonline.com.br/lote/detalhe/54783", "24508")</f>
      </c>
      <c r="B146" s="4" t="s">
        <f>=HYPERLINK("https://www.leilaoonline.com.br/lote/detalhe/54783", "REBOQUE 4E R/RANDONSP RQ CA 12,5M, ANO 2010, FR121476, UND JATAÍ")</f>
      </c>
      <c r="C146" s="4" t="inlineStr">
        <is>
          <t>Vendido</t>
        </is>
      </c>
      <c r="D146" s="4" t="inlineStr">
        <is>
          <t>12</t>
        </is>
      </c>
      <c r="E146" s="5" t="inlineStr">
        <is>
          <t>23.000,00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=HYPERLINK("https://www.leilaoonline.com.br/lote/detalhe/54784", "24509")</f>
      </c>
      <c r="B147" s="4" t="s">
        <f>=HYPERLINK("https://www.leilaoonline.com.br/lote/detalhe/54784", "S. REBOQUE SR/USICAMP SRCP E2 10000 12,50 M, ANO 2009, FR164022, UND JATAÍ")</f>
      </c>
      <c r="C147" s="4" t="inlineStr">
        <is>
          <t>Não vendido</t>
        </is>
      </c>
      <c r="D147" s="4" t="inlineStr">
        <is>
          <t>2</t>
        </is>
      </c>
      <c r="E147" s="5" t="inlineStr">
        <is>
          <t>11.000,00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=HYPERLINK("https://www.leilaoonline.com.br/lote/detalhe/54785", "24510")</f>
      </c>
      <c r="B148" s="4" t="s">
        <f>=HYPERLINK("https://www.leilaoonline.com.br/lote/detalhe/54785", "S. REBOQUE SR/USICAMP SRCP E2 10000 12,50 M, ANO 2009, FR164024, UND JATAÍ")</f>
      </c>
      <c r="C148" s="4" t="inlineStr">
        <is>
          <t>Não vendido</t>
        </is>
      </c>
      <c r="D148" s="4" t="inlineStr">
        <is>
          <t>5</t>
        </is>
      </c>
      <c r="E148" s="5" t="inlineStr">
        <is>
          <t>12.500,00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=HYPERLINK("https://www.leilaoonline.com.br/lote/detalhe/54786", "24511")</f>
      </c>
      <c r="B149" s="4" t="s">
        <f>=HYPERLINK("https://www.leilaoonline.com.br/lote/detalhe/54786", "S. REBOQUE SR/USICAMP SRCP E2 10000 12,50 M, ANO 2009, FR164054, UND JATAÍ")</f>
      </c>
      <c r="C149" s="4" t="inlineStr">
        <is>
          <t>Não vendido</t>
        </is>
      </c>
      <c r="D149" s="4" t="inlineStr">
        <is>
          <t>3</t>
        </is>
      </c>
      <c r="E149" s="5" t="inlineStr">
        <is>
          <t>11.500,00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=HYPERLINK("https://www.leilaoonline.com.br/lote/detalhe/54787", "24512")</f>
      </c>
      <c r="B150" s="4" t="s">
        <f>=HYPERLINK("https://www.leilaoonline.com.br/lote/detalhe/54787", "S. REBOQUE SR/USICAMP SRCP E2 10000 12,50 M, ANO 2009, FR164061, UND JATAÍ")</f>
      </c>
      <c r="C150" s="4" t="inlineStr">
        <is>
          <t>Não vendido</t>
        </is>
      </c>
      <c r="D150" s="4" t="inlineStr">
        <is>
          <t>2</t>
        </is>
      </c>
      <c r="E150" s="5" t="inlineStr">
        <is>
          <t>11.000,00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=HYPERLINK("https://www.leilaoonline.com.br/lote/detalhe/54788", "24513")</f>
      </c>
      <c r="B151" s="4" t="s">
        <f>=HYPERLINK("https://www.leilaoonline.com.br/lote/detalhe/54788", "S. REBOQUE SR/USICAMP SRCP E2 10000 12,50 M, ANO 2009, FR164073, UND JATAÍ")</f>
      </c>
      <c r="C151" s="4" t="inlineStr">
        <is>
          <t>Vendido</t>
        </is>
      </c>
      <c r="D151" s="4" t="inlineStr">
        <is>
          <t>2</t>
        </is>
      </c>
      <c r="E151" s="5" t="inlineStr">
        <is>
          <t>15.000,00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=HYPERLINK("https://www.leilaoonline.com.br/lote/detalhe/54789", "24514")</f>
      </c>
      <c r="B152" s="4" t="s">
        <f>=HYPERLINK("https://www.leilaoonline.com.br/lote/detalhe/54789", "S. REBOQUE SR/USICAMP SRCP E2 10000 12,50 M, ANO 2009, FR164079, UND JATAÍ")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10.500,00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=HYPERLINK("https://www.leilaoonline.com.br/lote/detalhe/54790", "24515")</f>
      </c>
      <c r="B153" s="4" t="s">
        <f>=HYPERLINK("https://www.leilaoonline.com.br/lote/detalhe/54790", "S. REBOQUE SR/USICAMP SRCP E2 10000    12,50 M, ANO 2009, FR164036, UND JATAÍ")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10.500,00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=HYPERLINK("https://www.leilaoonline.com.br/lote/detalhe/54791", "24516")</f>
      </c>
      <c r="B154" s="4" t="s">
        <f>=HYPERLINK("https://www.leilaoonline.com.br/lote/detalhe/54791", "S. REBOQUE SR/USICAMP SRCP E2 10000 12,50 M, ANO 2009, FR164085, UND JATAÍ")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10.500,00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=HYPERLINK("https://www.leilaoonline.com.br/lote/detalhe/54792", "24517")</f>
      </c>
      <c r="B155" s="4" t="s">
        <f>=HYPERLINK("https://www.leilaoonline.com.br/lote/detalhe/54792", "S. REBOQUE SR/USICAMP SRCP E2 10000 12,50 M, ANO 2009, FR164086, UND JATAÍ")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10.500,00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=HYPERLINK("https://www.leilaoonline.com.br/lote/detalhe/54793", "24518")</f>
      </c>
      <c r="B156" s="4" t="s">
        <f>=HYPERLINK("https://www.leilaoonline.com.br/lote/detalhe/54793", "REBOQUE 4E R/RANDONSP RQ CA 12,5M, ANO 2010/2011, FR164102, UND JATAÍ")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10.500,00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=HYPERLINK("https://www.leilaoonline.com.br/lote/detalhe/54794", "24519")</f>
      </c>
      <c r="B157" s="4" t="s">
        <f>=HYPERLINK("https://www.leilaoonline.com.br/lote/detalhe/54794", "REBOQUE 4E R/RANDONSP RQ CA 12,5M, ANO 2010/2011, FR164121, UND JATAÍ")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10.500,00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=HYPERLINK("https://www.leilaoonline.com.br/lote/detalhe/54798", "24524")</f>
      </c>
      <c r="B158" s="4" t="s">
        <f>=HYPERLINK("https://www.leilaoonline.com.br/lote/detalhe/54798", "S. REBOQUE SR/RANDONSP SRCA CA 12,50 M, ANO 2010/2011, FR164129, UND JATAÍ")</f>
      </c>
      <c r="C158" s="4" t="inlineStr">
        <is>
          <t>Não vendido</t>
        </is>
      </c>
      <c r="D158" s="4" t="inlineStr">
        <is>
          <t>6</t>
        </is>
      </c>
      <c r="E158" s="5" t="inlineStr">
        <is>
          <t>13.000,00</t>
        </is>
      </c>
      <c r="F158" s="4" t="inlineStr">
        <is>
          <t>500.00</t>
        </is>
      </c>
    </row>
    <row collapsed="false" customFormat="false" customHeight="false" hidden="false" ht="12.1" outlineLevel="0" r="159">
      <c r="A159" s="5" t="s">
        <f>=HYPERLINK("https://www.leilaoonline.com.br/lote/detalhe/54799", "24525")</f>
      </c>
      <c r="B159" s="4" t="s">
        <f>=HYPERLINK("https://www.leilaoonline.com.br/lote/detalhe/54799", "REBOQUE R/SOUFER CA 4E S.ISABEL 12,5M, ANO 2012, FR164157, UND JATAÍ")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10.500,00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=HYPERLINK("https://www.leilaoonline.com.br/lote/detalhe/54800", "24526")</f>
      </c>
      <c r="B160" s="4" t="s">
        <f>=HYPERLINK("https://www.leilaoonline.com.br/lote/detalhe/54800", "S. REBOQUE SR/SOUFER CA 2E S.ISABEL 12,5M, ANO 2012, FR164178, UND JATAÍ")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10.500,00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=HYPERLINK("https://www.leilaoonline.com.br/lote/detalhe/54801", "24527")</f>
      </c>
      <c r="B161" s="4" t="s">
        <f>=HYPERLINK("https://www.leilaoonline.com.br/lote/detalhe/54801", "REBOQUE R/SOUFER CA 4E S.ISABEL 12,5M, ANO 2012, FR164187, UND JATAÍ")</f>
      </c>
      <c r="C161" s="4" t="inlineStr">
        <is>
          <t>Não vendido</t>
        </is>
      </c>
      <c r="D161" s="4" t="inlineStr">
        <is>
          <t>1</t>
        </is>
      </c>
      <c r="E161" s="5" t="inlineStr">
        <is>
          <t>11.000,00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=HYPERLINK("https://www.leilaoonline.com.br/lote/detalhe/54802", "24528")</f>
      </c>
      <c r="B162" s="4" t="s">
        <f>=HYPERLINK("https://www.leilaoonline.com.br/lote/detalhe/54802", "REBOQUE R/SOUFER CA 4E S.ISABEL 12,5M, ANO 2012, FR164409, UND JATAÍ")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10.500,00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=HYPERLINK("https://www.leilaoonline.com.br/lote/detalhe/54805", "24531")</f>
      </c>
      <c r="B163" s="4" t="s">
        <f>=HYPERLINK("https://www.leilaoonline.com.br/lote/detalhe/54805", "REBOQUE 4E R/RANDONSP RQ CA 12,5M, ANO 2010, FR22545, UND JATAÍ")</f>
      </c>
      <c r="C163" s="4" t="inlineStr">
        <is>
          <t>Vendido</t>
        </is>
      </c>
      <c r="D163" s="4" t="inlineStr">
        <is>
          <t>8</t>
        </is>
      </c>
      <c r="E163" s="5" t="inlineStr">
        <is>
          <t>23.000,00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=HYPERLINK("https://www.leilaoonline.com.br/lote/detalhe/54806", "24532")</f>
      </c>
      <c r="B164" s="4" t="s">
        <f>=HYPERLINK("https://www.leilaoonline.com.br/lote/detalhe/54806", "REBOQUE 4E R/RANDONSP RQ CA 12,5M, ANO 2010, FR22546, UND JATAÍ")</f>
      </c>
      <c r="C164" s="4" t="inlineStr">
        <is>
          <t>Não vendido</t>
        </is>
      </c>
      <c r="D164" s="4" t="inlineStr">
        <is>
          <t>14</t>
        </is>
      </c>
      <c r="E164" s="5" t="inlineStr">
        <is>
          <t>21.000,00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=HYPERLINK("https://www.leilaoonline.com.br/lote/detalhe/54808", "24534")</f>
      </c>
      <c r="B165" s="4" t="s">
        <f>=HYPERLINK("https://www.leilaoonline.com.br/lote/detalhe/54808", "REBOQUE 4E R/RANDONSP RQ CA 12,5M, ANO 2010, FR36253, UND JATAÍ")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10.500,00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=HYPERLINK("https://www.leilaoonline.com.br/lote/detalhe/54811", "24537")</f>
      </c>
      <c r="B166" s="4" t="s">
        <f>=HYPERLINK("https://www.leilaoonline.com.br/lote/detalhe/54811", "REBOQUE 4E R/RANDONSP RQ CA 12,5M, ANO 2010, FR36259, UND JATAÍ")</f>
      </c>
      <c r="C166" s="4" t="inlineStr">
        <is>
          <t>Não vendido</t>
        </is>
      </c>
      <c r="D166" s="4" t="inlineStr">
        <is>
          <t>1</t>
        </is>
      </c>
      <c r="E166" s="5" t="inlineStr">
        <is>
          <t>10.500,00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=HYPERLINK("https://www.leilaoonline.com.br/lote/detalhe/54812", "24538")</f>
      </c>
      <c r="B167" s="4" t="s">
        <f>=HYPERLINK("https://www.leilaoonline.com.br/lote/detalhe/54812", "REBOQUE 4E R/RANDONSP RQ CA 12,5M, ANO 2010, FR36262, UND JATAÍ")</f>
      </c>
      <c r="C167" s="4" t="inlineStr">
        <is>
          <t>Não vendido</t>
        </is>
      </c>
      <c r="D167" s="4" t="inlineStr">
        <is>
          <t>4</t>
        </is>
      </c>
      <c r="E167" s="5" t="inlineStr">
        <is>
          <t>16.000,00</t>
        </is>
      </c>
      <c r="F167" s="4" t="inlineStr">
        <is>
          <t>500.00</t>
        </is>
      </c>
    </row>
    <row collapsed="false" customFormat="false" customHeight="false" hidden="false" ht="12.1" outlineLevel="0" r="168">
      <c r="A168" s="5" t="s">
        <f>=HYPERLINK("https://www.leilaoonline.com.br/lote/detalhe/55638", "24603")</f>
      </c>
      <c r="B168" s="4" t="s">
        <f>=HYPERLINK("https://www.leilaoonline.com.br/lote/detalhe/55638", " DOLLY USICAMP, FR164785, UND JATAÍ (VENDA SEM DOCUMENTO)")</f>
      </c>
      <c r="C168" s="4" t="inlineStr">
        <is>
          <t>Não vendido</t>
        </is>
      </c>
      <c r="D168" s="4" t="inlineStr">
        <is>
          <t>20</t>
        </is>
      </c>
      <c r="E168" s="5" t="inlineStr">
        <is>
          <t>4.600,00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=HYPERLINK("https://www.leilaoonline.com.br/lote/detalhe/55639", "24604")</f>
      </c>
      <c r="B169" s="4" t="s">
        <f>=HYPERLINK("https://www.leilaoonline.com.br/lote/detalhe/55639", "1 DOLLY USICAMP, FR164806, UND JATAÍ ( VENDA SEM DOCUMENTO)")</f>
      </c>
      <c r="C169" s="4" t="inlineStr">
        <is>
          <t>Não vendido</t>
        </is>
      </c>
      <c r="D169" s="4" t="inlineStr">
        <is>
          <t>20</t>
        </is>
      </c>
      <c r="E169" s="5" t="inlineStr">
        <is>
          <t>4.100,00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=HYPERLINK("https://www.leilaoonline.com.br/lote/detalhe/55640", "24625")</f>
      </c>
      <c r="B170" s="4" t="s">
        <f>=HYPERLINK("https://www.leilaoonline.com.br/lote/detalhe/55640", "REB/ANTONINI 9,60 M, ANO1995, FR22529, UND JATAÍ")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10.500,00</t>
        </is>
      </c>
      <c r="F17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2026-08-05T23:12:12.00Z</dcterms:created>
  <dc:creator>Tellks Tecnologia</dc:creator>
  <cp:revision>0</cp:revision>
</cp:coreProperties>
</file>